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19" r:id="rId1"/>
    <sheet name="Jan" sheetId="17" r:id="rId2"/>
  </sheets>
  <definedNames>
    <definedName name="_xlnm.Print_Area" localSheetId="1">Jan!$A$1:$P$362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9" l="1"/>
  <c r="E11" i="19" s="1"/>
  <c r="E7" i="19"/>
  <c r="E6" i="19"/>
  <c r="E8" i="19" s="1"/>
  <c r="E10" i="19" s="1"/>
  <c r="E15" i="19"/>
  <c r="E17" i="19" s="1"/>
  <c r="E19" i="19" s="1"/>
  <c r="E14" i="19"/>
  <c r="E16" i="19" s="1"/>
  <c r="E18" i="19" s="1"/>
  <c r="E20" i="19" s="1"/>
  <c r="G27" i="17" l="1"/>
  <c r="G28" i="17" s="1"/>
  <c r="G26" i="17"/>
  <c r="H26" i="17" s="1"/>
  <c r="I26" i="17"/>
  <c r="I25" i="17"/>
  <c r="H25" i="17"/>
  <c r="N134" i="17"/>
  <c r="N135" i="17"/>
  <c r="N136" i="17"/>
  <c r="M134" i="17"/>
  <c r="M135" i="17"/>
  <c r="M136" i="17"/>
  <c r="L134" i="17"/>
  <c r="L135" i="17"/>
  <c r="L136" i="17"/>
  <c r="K134" i="17"/>
  <c r="K135" i="17"/>
  <c r="K136" i="17"/>
  <c r="J134" i="17"/>
  <c r="J135" i="17"/>
  <c r="J136" i="17"/>
  <c r="I135" i="17"/>
  <c r="I136" i="17"/>
  <c r="I134" i="17"/>
  <c r="J133" i="17"/>
  <c r="F136" i="17"/>
  <c r="E136" i="17"/>
  <c r="D136" i="17"/>
  <c r="F135" i="17"/>
  <c r="E135" i="17"/>
  <c r="D135" i="17"/>
  <c r="F134" i="17"/>
  <c r="E134" i="17"/>
  <c r="D134" i="17"/>
  <c r="F133" i="17"/>
  <c r="E133" i="17"/>
  <c r="D133" i="17"/>
  <c r="J177" i="17"/>
  <c r="J178" i="17"/>
  <c r="J179" i="17"/>
  <c r="J176" i="17"/>
  <c r="F179" i="17"/>
  <c r="E179" i="17"/>
  <c r="D179" i="17"/>
  <c r="F178" i="17"/>
  <c r="E178" i="17"/>
  <c r="D178" i="17"/>
  <c r="F177" i="17"/>
  <c r="E177" i="17"/>
  <c r="D177" i="17"/>
  <c r="F176" i="17"/>
  <c r="E176" i="17"/>
  <c r="D176" i="17"/>
  <c r="D161" i="17"/>
  <c r="D162" i="17"/>
  <c r="D163" i="17"/>
  <c r="D164" i="17"/>
  <c r="G194" i="17"/>
  <c r="A120" i="17"/>
  <c r="C120" i="17"/>
  <c r="G120" i="17"/>
  <c r="A121" i="17"/>
  <c r="C121" i="17"/>
  <c r="G121" i="17"/>
  <c r="A122" i="17"/>
  <c r="C122" i="17"/>
  <c r="G122" i="17"/>
  <c r="I27" i="17" l="1"/>
  <c r="H27" i="17"/>
  <c r="F26" i="17"/>
  <c r="A106" i="17"/>
  <c r="A107" i="17"/>
  <c r="A108" i="17"/>
  <c r="C106" i="17"/>
  <c r="G106" i="17"/>
  <c r="C107" i="17"/>
  <c r="G107" i="17"/>
  <c r="I107" i="17" s="1"/>
  <c r="C108" i="17"/>
  <c r="G108" i="17"/>
  <c r="G208" i="17"/>
  <c r="G209" i="17" s="1"/>
  <c r="G210" i="17" s="1"/>
  <c r="G211" i="17" s="1"/>
  <c r="G212" i="17" s="1"/>
  <c r="D293" i="17"/>
  <c r="E293" i="17"/>
  <c r="F293" i="17"/>
  <c r="F288" i="17"/>
  <c r="G333" i="17"/>
  <c r="G334" i="17" s="1"/>
  <c r="G335" i="17" s="1"/>
  <c r="G336" i="17" s="1"/>
  <c r="G337" i="17" s="1"/>
  <c r="G275" i="17"/>
  <c r="G276" i="17" s="1"/>
  <c r="G277" i="17" s="1"/>
  <c r="G278" i="17" s="1"/>
  <c r="G279" i="17" s="1"/>
  <c r="F336" i="17" l="1"/>
  <c r="E336" i="17"/>
  <c r="D336" i="17"/>
  <c r="J336" i="17"/>
  <c r="F278" i="17"/>
  <c r="E278" i="17"/>
  <c r="D278" i="17"/>
  <c r="K278" i="17"/>
  <c r="J278" i="17"/>
  <c r="I278" i="17"/>
  <c r="I317" i="17" l="1"/>
  <c r="J317" i="17" s="1"/>
  <c r="H317" i="17"/>
  <c r="D352" i="17"/>
  <c r="E352" i="17"/>
  <c r="F352" i="17"/>
  <c r="H352" i="17"/>
  <c r="I352" i="17"/>
  <c r="D351" i="17"/>
  <c r="E351" i="17"/>
  <c r="F351" i="17"/>
  <c r="H351" i="17"/>
  <c r="I351" i="17"/>
  <c r="C105" i="17"/>
  <c r="G105" i="17"/>
  <c r="A105" i="17"/>
  <c r="H321" i="17"/>
  <c r="I321" i="17"/>
  <c r="J321" i="17" s="1"/>
  <c r="D321" i="17"/>
  <c r="E321" i="17"/>
  <c r="F321" i="17"/>
  <c r="F38" i="17"/>
  <c r="E38" i="17"/>
  <c r="D38" i="17"/>
  <c r="F37" i="17"/>
  <c r="E37" i="17"/>
  <c r="D37" i="17"/>
  <c r="I68" i="17"/>
  <c r="J68" i="17" s="1"/>
  <c r="H68" i="17"/>
  <c r="F68" i="17"/>
  <c r="E68" i="17"/>
  <c r="D68" i="17"/>
  <c r="F164" i="17"/>
  <c r="E164" i="17"/>
  <c r="H164" i="17"/>
  <c r="I164" i="17"/>
  <c r="J164" i="17"/>
  <c r="F163" i="17"/>
  <c r="E163" i="17"/>
  <c r="H163" i="17"/>
  <c r="I163" i="17"/>
  <c r="J163" i="17"/>
  <c r="D318" i="17"/>
  <c r="D105" i="17" s="1"/>
  <c r="E318" i="17"/>
  <c r="E105" i="17" s="1"/>
  <c r="F318" i="17"/>
  <c r="F105" i="17" s="1"/>
  <c r="H318" i="17"/>
  <c r="I318" i="17"/>
  <c r="J318" i="17" s="1"/>
  <c r="D317" i="17"/>
  <c r="E317" i="17"/>
  <c r="F317" i="17"/>
  <c r="F83" i="17"/>
  <c r="F64" i="17"/>
  <c r="E64" i="17"/>
  <c r="D64" i="17"/>
  <c r="G52" i="17"/>
  <c r="G53" i="17" s="1"/>
  <c r="G54" i="17" s="1"/>
  <c r="F51" i="17"/>
  <c r="E51" i="17"/>
  <c r="D51" i="17"/>
  <c r="F122" i="17" l="1"/>
  <c r="F108" i="17"/>
  <c r="E122" i="17"/>
  <c r="E108" i="17"/>
  <c r="D122" i="17"/>
  <c r="D108" i="17"/>
  <c r="H83" i="17"/>
  <c r="I83" i="17" s="1"/>
  <c r="J83" i="17" s="1"/>
  <c r="D83" i="17"/>
  <c r="E83" i="17"/>
  <c r="D55" i="17"/>
  <c r="D54" i="17"/>
  <c r="G39" i="17"/>
  <c r="E39" i="17" s="1"/>
  <c r="D10" i="17"/>
  <c r="E10" i="17"/>
  <c r="F10" i="17"/>
  <c r="H10" i="17"/>
  <c r="D9" i="17"/>
  <c r="E9" i="17"/>
  <c r="F9" i="17"/>
  <c r="H9" i="17"/>
  <c r="H8" i="17"/>
  <c r="F8" i="17"/>
  <c r="E8" i="17"/>
  <c r="D8" i="17"/>
  <c r="D6" i="17"/>
  <c r="E6" i="17"/>
  <c r="F6" i="17"/>
  <c r="H6" i="17"/>
  <c r="F39" i="17" l="1"/>
  <c r="D39" i="17"/>
  <c r="F162" i="17"/>
  <c r="E162" i="17"/>
  <c r="H162" i="17"/>
  <c r="I162" i="17"/>
  <c r="J162" i="17"/>
  <c r="E194" i="17" l="1"/>
  <c r="I193" i="17"/>
  <c r="H193" i="17"/>
  <c r="D332" i="17"/>
  <c r="E332" i="17"/>
  <c r="F332" i="17"/>
  <c r="F79" i="17"/>
  <c r="F80" i="17"/>
  <c r="F81" i="17"/>
  <c r="F82" i="17"/>
  <c r="F78" i="17"/>
  <c r="D53" i="17"/>
  <c r="E53" i="17"/>
  <c r="F53" i="17"/>
  <c r="H53" i="17"/>
  <c r="I53" i="17" s="1"/>
  <c r="J53" i="17" s="1"/>
  <c r="D192" i="17"/>
  <c r="H28" i="17" l="1"/>
  <c r="I28" i="17"/>
  <c r="D194" i="17"/>
  <c r="H194" i="17"/>
  <c r="J194" i="17"/>
  <c r="F194" i="17"/>
  <c r="I194" i="17"/>
  <c r="E334" i="17"/>
  <c r="F334" i="17"/>
  <c r="D334" i="17"/>
  <c r="F333" i="17"/>
  <c r="E333" i="17"/>
  <c r="D333" i="17"/>
  <c r="J38" i="17"/>
  <c r="D335" i="17" l="1"/>
  <c r="E335" i="17"/>
  <c r="F335" i="17"/>
  <c r="I146" i="17"/>
  <c r="I147" i="17"/>
  <c r="I148" i="17"/>
  <c r="F146" i="17"/>
  <c r="F147" i="17"/>
  <c r="F148" i="17"/>
  <c r="E146" i="17"/>
  <c r="E147" i="17"/>
  <c r="E148" i="17"/>
  <c r="D146" i="17"/>
  <c r="D147" i="17"/>
  <c r="D148" i="17"/>
  <c r="H148" i="17"/>
  <c r="E337" i="17" l="1"/>
  <c r="F337" i="17"/>
  <c r="D337" i="17"/>
  <c r="D320" i="17"/>
  <c r="E320" i="17"/>
  <c r="F320" i="17"/>
  <c r="D119" i="17"/>
  <c r="E119" i="17"/>
  <c r="F119" i="17"/>
  <c r="D319" i="17"/>
  <c r="E319" i="17"/>
  <c r="F319" i="17"/>
  <c r="A119" i="17"/>
  <c r="C119" i="17"/>
  <c r="G119" i="17"/>
  <c r="I119" i="17" s="1"/>
  <c r="J119" i="17" s="1"/>
  <c r="K119" i="17" s="1"/>
  <c r="L119" i="17" s="1"/>
  <c r="M119" i="17" s="1"/>
  <c r="I121" i="17"/>
  <c r="J121" i="17" s="1"/>
  <c r="K121" i="17" s="1"/>
  <c r="L121" i="17" s="1"/>
  <c r="M121" i="17" s="1"/>
  <c r="I120" i="17"/>
  <c r="J120" i="17" s="1"/>
  <c r="K120" i="17" s="1"/>
  <c r="L120" i="17" s="1"/>
  <c r="M120" i="17" s="1"/>
  <c r="I105" i="17"/>
  <c r="J105" i="17" s="1"/>
  <c r="J107" i="17"/>
  <c r="I106" i="17"/>
  <c r="J106" i="17" s="1"/>
  <c r="I37" i="17"/>
  <c r="J37" i="17"/>
  <c r="L37" i="17" s="1"/>
  <c r="K37" i="17"/>
  <c r="K38" i="17"/>
  <c r="L38" i="17"/>
  <c r="I38" i="17"/>
  <c r="F66" i="17"/>
  <c r="F52" i="17"/>
  <c r="F54" i="17"/>
  <c r="F55" i="17"/>
  <c r="E52" i="17"/>
  <c r="E54" i="17"/>
  <c r="E55" i="17"/>
  <c r="D52" i="17"/>
  <c r="E80" i="17"/>
  <c r="E81" i="17"/>
  <c r="E82" i="17"/>
  <c r="D80" i="17"/>
  <c r="D81" i="17"/>
  <c r="D82" i="17"/>
  <c r="H80" i="17"/>
  <c r="I80" i="17" s="1"/>
  <c r="J80" i="17" s="1"/>
  <c r="F65" i="17"/>
  <c r="E65" i="17"/>
  <c r="D65" i="17"/>
  <c r="E79" i="17"/>
  <c r="D79" i="17"/>
  <c r="E78" i="17"/>
  <c r="D78" i="17"/>
  <c r="H373" i="17"/>
  <c r="F373" i="17"/>
  <c r="E373" i="17"/>
  <c r="D373" i="17"/>
  <c r="H372" i="17"/>
  <c r="F372" i="17"/>
  <c r="E372" i="17"/>
  <c r="D372" i="17"/>
  <c r="H371" i="17"/>
  <c r="F371" i="17"/>
  <c r="E371" i="17"/>
  <c r="D371" i="17"/>
  <c r="H370" i="17"/>
  <c r="F370" i="17"/>
  <c r="E370" i="17"/>
  <c r="D370" i="17"/>
  <c r="H369" i="17"/>
  <c r="F369" i="17"/>
  <c r="E369" i="17"/>
  <c r="D369" i="17"/>
  <c r="H368" i="17"/>
  <c r="F368" i="17"/>
  <c r="E368" i="17"/>
  <c r="D368" i="17"/>
  <c r="I359" i="17"/>
  <c r="H359" i="17"/>
  <c r="F359" i="17"/>
  <c r="E359" i="17"/>
  <c r="D359" i="17"/>
  <c r="I358" i="17"/>
  <c r="H358" i="17"/>
  <c r="F358" i="17"/>
  <c r="E358" i="17"/>
  <c r="D358" i="17"/>
  <c r="I357" i="17"/>
  <c r="H357" i="17"/>
  <c r="F357" i="17"/>
  <c r="E357" i="17"/>
  <c r="D357" i="17"/>
  <c r="I356" i="17"/>
  <c r="H356" i="17"/>
  <c r="F356" i="17"/>
  <c r="E356" i="17"/>
  <c r="D356" i="17"/>
  <c r="I355" i="17"/>
  <c r="H355" i="17"/>
  <c r="F355" i="17"/>
  <c r="E355" i="17"/>
  <c r="D355" i="17"/>
  <c r="I354" i="17"/>
  <c r="H354" i="17"/>
  <c r="F354" i="17"/>
  <c r="E354" i="17"/>
  <c r="D354" i="17"/>
  <c r="I353" i="17"/>
  <c r="H353" i="17"/>
  <c r="F353" i="17"/>
  <c r="E353" i="17"/>
  <c r="D353" i="17"/>
  <c r="I350" i="17"/>
  <c r="H350" i="17"/>
  <c r="F350" i="17"/>
  <c r="E350" i="17"/>
  <c r="D350" i="17"/>
  <c r="I349" i="17"/>
  <c r="H349" i="17"/>
  <c r="F349" i="17"/>
  <c r="E349" i="17"/>
  <c r="D349" i="17"/>
  <c r="J332" i="17"/>
  <c r="I332" i="17"/>
  <c r="I333" i="17" s="1"/>
  <c r="I334" i="17" s="1"/>
  <c r="I335" i="17" s="1"/>
  <c r="I320" i="17"/>
  <c r="J320" i="17" s="1"/>
  <c r="H320" i="17"/>
  <c r="I319" i="17"/>
  <c r="J319" i="17" s="1"/>
  <c r="H319" i="17"/>
  <c r="K302" i="17"/>
  <c r="J302" i="17"/>
  <c r="I302" i="17"/>
  <c r="H302" i="17"/>
  <c r="F302" i="17"/>
  <c r="E302" i="17"/>
  <c r="D302" i="17"/>
  <c r="F291" i="17"/>
  <c r="F290" i="17"/>
  <c r="E290" i="17"/>
  <c r="D290" i="17"/>
  <c r="F289" i="17"/>
  <c r="E289" i="17"/>
  <c r="D289" i="17"/>
  <c r="H288" i="17"/>
  <c r="H289" i="17" s="1"/>
  <c r="H290" i="17" s="1"/>
  <c r="H291" i="17" s="1"/>
  <c r="H292" i="17" s="1"/>
  <c r="H293" i="17" s="1"/>
  <c r="E288" i="17"/>
  <c r="D288" i="17"/>
  <c r="I275" i="17"/>
  <c r="K274" i="17"/>
  <c r="J274" i="17"/>
  <c r="I274" i="17"/>
  <c r="F274" i="17"/>
  <c r="E274" i="17"/>
  <c r="D274" i="17"/>
  <c r="G261" i="17"/>
  <c r="H261" i="17" s="1"/>
  <c r="K260" i="17"/>
  <c r="J260" i="17"/>
  <c r="I260" i="17"/>
  <c r="H260" i="17"/>
  <c r="F260" i="17"/>
  <c r="D260" i="17"/>
  <c r="E260" i="17" s="1"/>
  <c r="G223" i="17"/>
  <c r="H223" i="17" s="1"/>
  <c r="J222" i="17"/>
  <c r="I222" i="17"/>
  <c r="H222" i="17"/>
  <c r="F222" i="17"/>
  <c r="E222" i="17"/>
  <c r="E223" i="17" s="1"/>
  <c r="E224" i="17" s="1"/>
  <c r="E225" i="17" s="1"/>
  <c r="E226" i="17" s="1"/>
  <c r="E227" i="17" s="1"/>
  <c r="D222" i="17"/>
  <c r="D223" i="17" s="1"/>
  <c r="D224" i="17" s="1"/>
  <c r="D225" i="17" s="1"/>
  <c r="D226" i="17" s="1"/>
  <c r="D227" i="17" s="1"/>
  <c r="I207" i="17"/>
  <c r="F207" i="17"/>
  <c r="E207" i="17"/>
  <c r="D207" i="17"/>
  <c r="J193" i="17"/>
  <c r="F193" i="17"/>
  <c r="E193" i="17"/>
  <c r="D193" i="17"/>
  <c r="J192" i="17"/>
  <c r="I192" i="17"/>
  <c r="H192" i="17"/>
  <c r="F192" i="17"/>
  <c r="E192" i="17"/>
  <c r="J191" i="17"/>
  <c r="I191" i="17"/>
  <c r="H191" i="17"/>
  <c r="F191" i="17"/>
  <c r="E191" i="17"/>
  <c r="D191" i="17"/>
  <c r="I190" i="17"/>
  <c r="H190" i="17"/>
  <c r="F190" i="17"/>
  <c r="E190" i="17"/>
  <c r="D190" i="17"/>
  <c r="J160" i="17"/>
  <c r="I160" i="17"/>
  <c r="H160" i="17"/>
  <c r="E160" i="17"/>
  <c r="D160" i="17"/>
  <c r="F160" i="17" s="1"/>
  <c r="H146" i="17"/>
  <c r="I145" i="17"/>
  <c r="H145" i="17"/>
  <c r="F145" i="17"/>
  <c r="E145" i="17"/>
  <c r="D145" i="17"/>
  <c r="M133" i="17"/>
  <c r="I122" i="17"/>
  <c r="J122" i="17" s="1"/>
  <c r="K122" i="17" s="1"/>
  <c r="L122" i="17" s="1"/>
  <c r="M122" i="17" s="1"/>
  <c r="I108" i="17"/>
  <c r="G96" i="17"/>
  <c r="I96" i="17" s="1"/>
  <c r="C96" i="17"/>
  <c r="A96" i="17"/>
  <c r="C95" i="17"/>
  <c r="A95" i="17"/>
  <c r="G94" i="17"/>
  <c r="E94" i="17" s="1"/>
  <c r="C94" i="17"/>
  <c r="A94" i="17"/>
  <c r="G93" i="17"/>
  <c r="C93" i="17"/>
  <c r="A93" i="17"/>
  <c r="G92" i="17"/>
  <c r="E92" i="17" s="1"/>
  <c r="C92" i="17"/>
  <c r="A92" i="17"/>
  <c r="H82" i="17"/>
  <c r="I82" i="17" s="1"/>
  <c r="J82" i="17" s="1"/>
  <c r="H81" i="17"/>
  <c r="I81" i="17" s="1"/>
  <c r="J81" i="17" s="1"/>
  <c r="H79" i="17"/>
  <c r="I79" i="17" s="1"/>
  <c r="J79" i="17" s="1"/>
  <c r="H78" i="17"/>
  <c r="I78" i="17" s="1"/>
  <c r="J78" i="17" s="1"/>
  <c r="I65" i="17"/>
  <c r="J65" i="17" s="1"/>
  <c r="H65" i="17"/>
  <c r="I64" i="17"/>
  <c r="J64" i="17" s="1"/>
  <c r="H64" i="17"/>
  <c r="H54" i="17"/>
  <c r="I54" i="17" s="1"/>
  <c r="J54" i="17" s="1"/>
  <c r="H52" i="17"/>
  <c r="I52" i="17" s="1"/>
  <c r="J52" i="17" s="1"/>
  <c r="J39" i="17"/>
  <c r="L39" i="17" s="1"/>
  <c r="F28" i="17"/>
  <c r="E28" i="17"/>
  <c r="D28" i="17"/>
  <c r="E26" i="17"/>
  <c r="D26" i="17"/>
  <c r="F25" i="17"/>
  <c r="E25" i="17"/>
  <c r="D25" i="17"/>
  <c r="H7" i="17"/>
  <c r="F7" i="17"/>
  <c r="E7" i="17"/>
  <c r="D7" i="17"/>
  <c r="F120" i="17" l="1"/>
  <c r="F106" i="17"/>
  <c r="D107" i="17"/>
  <c r="D121" i="17"/>
  <c r="E120" i="17"/>
  <c r="E106" i="17"/>
  <c r="D120" i="17"/>
  <c r="D106" i="17"/>
  <c r="F107" i="17"/>
  <c r="F121" i="17"/>
  <c r="E107" i="17"/>
  <c r="E121" i="17"/>
  <c r="I337" i="17"/>
  <c r="I336" i="17"/>
  <c r="K107" i="17"/>
  <c r="K106" i="17"/>
  <c r="K105" i="17"/>
  <c r="D96" i="17"/>
  <c r="F96" i="17" s="1"/>
  <c r="E96" i="17"/>
  <c r="D66" i="17"/>
  <c r="F208" i="17"/>
  <c r="H66" i="17"/>
  <c r="D67" i="17"/>
  <c r="I66" i="17"/>
  <c r="J66" i="17" s="1"/>
  <c r="E66" i="17"/>
  <c r="K39" i="17"/>
  <c r="I208" i="17"/>
  <c r="D208" i="17"/>
  <c r="E27" i="17"/>
  <c r="D92" i="17"/>
  <c r="F92" i="17" s="1"/>
  <c r="E208" i="17"/>
  <c r="I39" i="17"/>
  <c r="I92" i="17"/>
  <c r="F27" i="17"/>
  <c r="J161" i="17"/>
  <c r="I223" i="17"/>
  <c r="D275" i="17"/>
  <c r="J275" i="17"/>
  <c r="J333" i="17"/>
  <c r="J223" i="17"/>
  <c r="E275" i="17"/>
  <c r="K275" i="17"/>
  <c r="G224" i="17"/>
  <c r="H224" i="17" s="1"/>
  <c r="F223" i="17"/>
  <c r="F275" i="17"/>
  <c r="K276" i="17"/>
  <c r="H51" i="17"/>
  <c r="I51" i="17" s="1"/>
  <c r="J51" i="17" s="1"/>
  <c r="I210" i="17"/>
  <c r="D210" i="17"/>
  <c r="E210" i="17"/>
  <c r="F210" i="17"/>
  <c r="K133" i="17"/>
  <c r="N133" i="17" s="1"/>
  <c r="L133" i="17"/>
  <c r="H161" i="17"/>
  <c r="F161" i="17"/>
  <c r="I161" i="17"/>
  <c r="E161" i="17"/>
  <c r="D209" i="17"/>
  <c r="I93" i="17"/>
  <c r="D93" i="17"/>
  <c r="F93" i="17" s="1"/>
  <c r="E93" i="17"/>
  <c r="J108" i="17"/>
  <c r="K108" i="17"/>
  <c r="H147" i="17"/>
  <c r="I261" i="17"/>
  <c r="J261" i="17"/>
  <c r="F261" i="17"/>
  <c r="G262" i="17"/>
  <c r="H55" i="17"/>
  <c r="I55" i="17" s="1"/>
  <c r="J55" i="17" s="1"/>
  <c r="I94" i="17"/>
  <c r="E209" i="17"/>
  <c r="F209" i="17"/>
  <c r="K261" i="17"/>
  <c r="J334" i="17"/>
  <c r="D27" i="17"/>
  <c r="D94" i="17"/>
  <c r="F94" i="17" s="1"/>
  <c r="I209" i="17"/>
  <c r="D261" i="17"/>
  <c r="E261" i="17" s="1"/>
  <c r="D291" i="17"/>
  <c r="E291" i="17"/>
  <c r="I288" i="17"/>
  <c r="I289" i="17" s="1"/>
  <c r="I290" i="17" s="1"/>
  <c r="I291" i="17" s="1"/>
  <c r="I292" i="17" s="1"/>
  <c r="I293" i="17" s="1"/>
  <c r="H67" i="17" l="1"/>
  <c r="E67" i="17"/>
  <c r="I67" i="17"/>
  <c r="J67" i="17" s="1"/>
  <c r="F67" i="17"/>
  <c r="K277" i="17"/>
  <c r="D276" i="17"/>
  <c r="I276" i="17"/>
  <c r="F276" i="17"/>
  <c r="J276" i="17"/>
  <c r="E276" i="17"/>
  <c r="F224" i="17"/>
  <c r="G225" i="17"/>
  <c r="J224" i="17"/>
  <c r="I224" i="17"/>
  <c r="J335" i="17"/>
  <c r="I262" i="17"/>
  <c r="J262" i="17"/>
  <c r="F262" i="17"/>
  <c r="D262" i="17"/>
  <c r="E262" i="17" s="1"/>
  <c r="K262" i="17"/>
  <c r="G263" i="17"/>
  <c r="G264" i="17" s="1"/>
  <c r="H262" i="17"/>
  <c r="F292" i="17"/>
  <c r="G95" i="17"/>
  <c r="D292" i="17"/>
  <c r="E292" i="17"/>
  <c r="I211" i="17"/>
  <c r="D211" i="17"/>
  <c r="F211" i="17"/>
  <c r="E211" i="17"/>
  <c r="G265" i="17" l="1"/>
  <c r="H264" i="17"/>
  <c r="D264" i="17"/>
  <c r="E264" i="17" s="1"/>
  <c r="I264" i="17"/>
  <c r="F264" i="17"/>
  <c r="J264" i="17"/>
  <c r="K264" i="17"/>
  <c r="K279" i="17"/>
  <c r="I277" i="17"/>
  <c r="D277" i="17"/>
  <c r="E277" i="17"/>
  <c r="F277" i="17"/>
  <c r="J277" i="17"/>
  <c r="I69" i="17"/>
  <c r="J69" i="17" s="1"/>
  <c r="H69" i="17"/>
  <c r="F69" i="17"/>
  <c r="E69" i="17"/>
  <c r="D69" i="17"/>
  <c r="F225" i="17"/>
  <c r="H225" i="17"/>
  <c r="I225" i="17" s="1"/>
  <c r="J225" i="17" s="1"/>
  <c r="G226" i="17"/>
  <c r="I95" i="17"/>
  <c r="E95" i="17"/>
  <c r="D95" i="17"/>
  <c r="F95" i="17" s="1"/>
  <c r="J337" i="17"/>
  <c r="I263" i="17"/>
  <c r="J263" i="17"/>
  <c r="F263" i="17"/>
  <c r="D263" i="17"/>
  <c r="E263" i="17" s="1"/>
  <c r="K263" i="17"/>
  <c r="H263" i="17"/>
  <c r="F212" i="17"/>
  <c r="I212" i="17"/>
  <c r="D212" i="17"/>
  <c r="E212" i="17"/>
  <c r="H265" i="17" l="1"/>
  <c r="I265" i="17"/>
  <c r="J265" i="17"/>
  <c r="K265" i="17"/>
  <c r="E279" i="17"/>
  <c r="I279" i="17"/>
  <c r="D279" i="17"/>
  <c r="F279" i="17"/>
  <c r="J279" i="17"/>
  <c r="G227" i="17"/>
  <c r="F226" i="17"/>
  <c r="H226" i="17"/>
  <c r="I226" i="17" s="1"/>
  <c r="J226" i="17" s="1"/>
  <c r="F265" i="17"/>
  <c r="D265" i="17"/>
  <c r="E265" i="17" s="1"/>
  <c r="F227" i="17" l="1"/>
  <c r="H227" i="17"/>
  <c r="I227" i="17" s="1"/>
  <c r="J227" i="17" s="1"/>
</calcChain>
</file>

<file path=xl/sharedStrings.xml><?xml version="1.0" encoding="utf-8"?>
<sst xmlns="http://schemas.openxmlformats.org/spreadsheetml/2006/main" count="932" uniqueCount="534">
  <si>
    <t xml:space="preserve"> ZP9</t>
  </si>
  <si>
    <t>加拿大&amp;美东(DIRECT SERVICE)</t>
  </si>
  <si>
    <t>船舶代理:外代; 挂靠码头:国际货柜</t>
  </si>
  <si>
    <t xml:space="preserve">ACI 申报截止时间： 每周五 15:00 ； 海关截报关时间： 每周六 12:00 ; 码头截放行时间： 每周天 12: 00 </t>
  </si>
  <si>
    <t>VSL/VOY</t>
  </si>
  <si>
    <t>LLOYD CODE</t>
  </si>
  <si>
    <t>VSL CODE</t>
  </si>
  <si>
    <t>进场/VGM/申报/海关</t>
  </si>
  <si>
    <t>截放行</t>
    <phoneticPr fontId="1" type="noConversion"/>
  </si>
  <si>
    <t>ACI截申报</t>
    <phoneticPr fontId="1" type="noConversion"/>
  </si>
  <si>
    <t>ETD</t>
    <phoneticPr fontId="1" type="noConversion"/>
  </si>
  <si>
    <t>ETA</t>
  </si>
  <si>
    <t>ETD</t>
  </si>
  <si>
    <t>XIAMEN</t>
  </si>
  <si>
    <t>VANCOUVER(BC)</t>
    <phoneticPr fontId="1" type="noConversion"/>
  </si>
  <si>
    <t>SEATTLE</t>
  </si>
  <si>
    <t>OMIT</t>
  </si>
  <si>
    <t>AEK 19N</t>
  </si>
  <si>
    <t>SEASPAN MANILA 25N</t>
  </si>
  <si>
    <t>UWR 25N</t>
  </si>
  <si>
    <t>BELLAVIA 45N</t>
  </si>
  <si>
    <t>BLV 45N</t>
  </si>
  <si>
    <t>MAERSK LINS 202N</t>
  </si>
  <si>
    <t>YE4 13N</t>
  </si>
  <si>
    <t>MAERSK SINGAPORE 201N</t>
  </si>
  <si>
    <t>VJP 14N</t>
  </si>
  <si>
    <t>Dowell time is approx 2-4 Days  to put on rail in Vancouver</t>
    <phoneticPr fontId="1" type="noConversion"/>
  </si>
  <si>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</si>
  <si>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</si>
  <si>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</si>
  <si>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</si>
  <si>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</si>
  <si>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订舱咨询（提交订舱；修改订舱；订舱状态咨询）:cnxia.booking@zim.com/cnxia.booking@goldstarline.com 客服热线:400 8191071</t>
  </si>
  <si>
    <t>ZEX</t>
  </si>
  <si>
    <t xml:space="preserve">美西快航(T/S SERVICE)  </t>
  </si>
  <si>
    <t xml:space="preserve">船舶代理:外代; 挂靠码头: 海润码头 </t>
  </si>
  <si>
    <t>海关报关截单: 周六12:00;   码头放行截单: 周六16:00;   提单(AMS)截单:周五 12:00</t>
  </si>
  <si>
    <t>IMO UN NO.</t>
  </si>
  <si>
    <t>截提单
(AMS CUT OFF 12:00 FRI )</t>
  </si>
  <si>
    <t>TACOMA (WA) (13DAYS)
(HUSKEY TERMINAL)</t>
  </si>
  <si>
    <t>LOS ANGELES(LA) (17DAYS)
(WBCT TERMINAL)</t>
  </si>
  <si>
    <t>BLANK SAILING</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</si>
  <si>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</si>
  <si>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</si>
  <si>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</si>
  <si>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</si>
  <si>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r>
      <t>船舶代理:中</t>
    </r>
    <r>
      <rPr>
        <b/>
        <sz val="14"/>
        <rFont val="Tahoma"/>
        <family val="2"/>
      </rPr>
      <t>外运; feeder挂靠码头:海天</t>
    </r>
  </si>
  <si>
    <t>海关截报关时间:周四 12:00; 码头截放行时间周四 18:00; 截提单周四12:00</t>
  </si>
  <si>
    <t>进场/VGM/申报/海关</t>
    <phoneticPr fontId="1" type="noConversion"/>
  </si>
  <si>
    <t>MAINLINER</t>
  </si>
  <si>
    <t>KINGSTON 
(32DAYS)</t>
  </si>
  <si>
    <t>WILMINGTON (NC)
(40DAYS)</t>
  </si>
  <si>
    <t>JACKSONVILLE (FL)
(41DAYS)</t>
  </si>
  <si>
    <t>CHARLESTON (SC)
(38DAYS)</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</si>
  <si>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</si>
  <si>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</si>
  <si>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</si>
  <si>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</si>
  <si>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</si>
  <si>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船舶代理:外代; 挂靠码头:嵩屿</t>
  </si>
  <si>
    <t xml:space="preserve">SI截周四 12：00;     进场/VGM/申报/海关截单：周五 18：00;      截放行:周六 12：00  </t>
  </si>
  <si>
    <t>AMS截申报</t>
    <phoneticPr fontId="1" type="noConversion"/>
  </si>
  <si>
    <t>NEW YORK (NY)
USNYC</t>
  </si>
  <si>
    <t>BALTIMORE (MD)
UABAL</t>
  </si>
  <si>
    <t>NORFOLK (VA)
USORF</t>
  </si>
  <si>
    <t>GUNVOR MAERSK 152E</t>
  </si>
  <si>
    <t>9302891</t>
  </si>
  <si>
    <t>GNU 14E</t>
  </si>
  <si>
    <t>业务  Joy：TEL:0592-2687213          EMAIL: ye.joy@cn.zim.com</t>
  </si>
  <si>
    <t>订舱咨询（提交订舱；修改订舱；订舱状态咨询）:cnxia.booking@zim.com 客服热线:400 8191 071/400 8989 979  (请在往来邮件主题上添加航线名+目的港名称)</t>
  </si>
  <si>
    <t>ZSA</t>
  </si>
  <si>
    <t>船舶代理:外代; 挂靠码头:海润</t>
  </si>
  <si>
    <t xml:space="preserve">SI截 周五 12：00;     进场/VGM/申报/海关截单 周六 12：00;     截放行 周六 18：00  </t>
  </si>
  <si>
    <t>CRISTOBAL
PACBL</t>
  </si>
  <si>
    <t xml:space="preserve">SAVANNAH (GA)
USSAV(34DAYS) </t>
  </si>
  <si>
    <t>NORFOLK (VA)
USORF(38DAYS)</t>
  </si>
  <si>
    <t>BLANK</t>
  </si>
  <si>
    <t>ZGX</t>
    <phoneticPr fontId="1" type="noConversion"/>
  </si>
  <si>
    <t>美国湾区线(DIRECT SERVICE)</t>
  </si>
  <si>
    <t>船舶代理:外代; 挂靠码头:嵩屿</t>
    <phoneticPr fontId="1" type="noConversion"/>
  </si>
  <si>
    <t xml:space="preserve">SI截周二12：00； 进场/VGM/申报/海关截单周四 11：00;     截放行 周四 18：00  </t>
  </si>
  <si>
    <t>Houston (TX)</t>
  </si>
  <si>
    <t>Mobile (AL)</t>
    <phoneticPr fontId="1" type="noConversion"/>
  </si>
  <si>
    <t>Tampa (FL)</t>
    <phoneticPr fontId="1" type="noConversion"/>
  </si>
  <si>
    <t>订舱咨询（提交订舱；修改订舱；订舱状态咨询）:cnxia.booking@zim.com 客服热线:400 8191071 (请在往来邮件主题上添加航线名+目的港名称)</t>
  </si>
  <si>
    <r>
      <t xml:space="preserve">Z7S
</t>
    </r>
    <r>
      <rPr>
        <b/>
        <sz val="14"/>
        <color theme="1"/>
        <rFont val="Tahoma"/>
        <family val="2"/>
      </rPr>
      <t>(头程</t>
    </r>
    <r>
      <rPr>
        <b/>
        <sz val="14"/>
        <color rgb="FFFF0000"/>
        <rFont val="Tahoma"/>
        <family val="2"/>
      </rPr>
      <t>SA2</t>
    </r>
    <r>
      <rPr>
        <b/>
        <sz val="14"/>
        <color theme="1"/>
        <rFont val="Tahoma"/>
        <family val="2"/>
      </rPr>
      <t>, HKG转）</t>
    </r>
  </si>
  <si>
    <t xml:space="preserve">美东(T/S SERVICE)  </t>
  </si>
  <si>
    <t>船舶代理:外运; 挂靠码头: 海天 &amp; 海润 (Please be noted APL ship call Hairun, and OOCL &amp; ZIM’s ships call Haitian terminal</t>
  </si>
  <si>
    <t>海关截单 周三 16:00;  截放行 周四 12:00; 截提单 周三 17:00</t>
  </si>
  <si>
    <t>海关截单</t>
    <phoneticPr fontId="1" type="noConversion"/>
  </si>
  <si>
    <t>截提单</t>
    <phoneticPr fontId="1" type="noConversion"/>
  </si>
  <si>
    <t>MAINLINER</t>
    <phoneticPr fontId="1" type="noConversion"/>
  </si>
  <si>
    <t>USMIA (45DAYS)</t>
  </si>
  <si>
    <t>SA2</t>
  </si>
  <si>
    <t>VHF 13W ETA HKG 6.20</t>
  </si>
  <si>
    <t>MA4 23W ETA HKG 6.27</t>
  </si>
  <si>
    <t>AM3 16W ETA HKG 7.4</t>
  </si>
  <si>
    <t>Z7S 业务  Joy：TEL:0592-2687213          EMAIL:ye.joy@cn.zim.com</t>
  </si>
  <si>
    <t>Z7S订舱咨询（提交订舱；修改订舱；订舱状态咨询）:cnxia.booking@zim.com 客服热线:400 8191071 (请在往来邮件主题上添加航线名+目的港名称)</t>
  </si>
  <si>
    <t>ZAS</t>
    <phoneticPr fontId="1" type="noConversion"/>
  </si>
  <si>
    <t xml:space="preserve">NEW 地中海 &amp; 黑海航线 (T/S SERVICE)  </t>
  </si>
  <si>
    <t>船舶代理:外运;  挂靠码头: 海天码头</t>
  </si>
  <si>
    <t>海关截单:周四 12:00;  截放行:周四 18:00; 截提单(SI CUT OFF ):周三(WED) 下午18:00</t>
  </si>
  <si>
    <t>Singapore  (SGSIN)</t>
  </si>
  <si>
    <t>Port Said East (EGPSD.E)</t>
  </si>
  <si>
    <t>Haifa (ILHFA)</t>
  </si>
  <si>
    <t xml:space="preserve">VIA PORT SAID EAST:  ASHDOD/MERSIN/ANTALYA         VIA HAIFA:   IZMIR - ALIAGA/ALEXANDRIA/KOPER/TRIAST/VENICE/RAVENNA
</t>
  </si>
  <si>
    <t>业务  Elena   TEL:0592-2687212       EMAIL: Zhong.elena@cn.zim.com</t>
  </si>
  <si>
    <t>订舱咨询（提交订舱；修改订舱；订舱状态咨询）:cnxia.booking@zim.com/cnxia.booking@goldstarline.com 客服热线:400 8191071</t>
    <phoneticPr fontId="1" type="noConversion"/>
  </si>
  <si>
    <t>ZMS</t>
    <phoneticPr fontId="1" type="noConversion"/>
  </si>
  <si>
    <t>Singapore 
 (SGSIN)</t>
  </si>
  <si>
    <t>Port Said East
 (EGPSD.E)</t>
  </si>
  <si>
    <t>PIREAUS</t>
  </si>
  <si>
    <t>YARIMCA</t>
  </si>
  <si>
    <t>ISTANBUL AMBARLI</t>
  </si>
  <si>
    <t>VIA ISTANBUL MARPORT : VARNA / POTI/CONSTANZA/GEMLICK   VIA Yarimca: NOVOROSSIYSK/ODESSA VIA PIRAEUS:  DURRES / ISKENDERUN / THESSALONIKI/LIMASSOL</t>
  </si>
  <si>
    <t>ASE</t>
  </si>
  <si>
    <t xml:space="preserve">南美东 (T/S SERVICE)  </t>
  </si>
  <si>
    <t>船舶代理:外运; 挂靠码头:海天 （请以确认上的操作时间及码头资料为准）</t>
  </si>
  <si>
    <t>截提单</t>
  </si>
  <si>
    <t>M.V.</t>
  </si>
  <si>
    <t>ETD T/S</t>
  </si>
  <si>
    <t>SANTOS   (BRSNT)</t>
  </si>
  <si>
    <t>ITAPOA (BRIIP)</t>
  </si>
  <si>
    <t xml:space="preserve">ITAJAI ( BRITJ ) </t>
  </si>
  <si>
    <t>APM TERMINAL 4 (ARTPF ) 
ARBUE</t>
  </si>
  <si>
    <t>MONTEVIDEO (UYMVD)</t>
  </si>
  <si>
    <t>TBN</t>
  </si>
  <si>
    <t>业务   钟小姐　 TEL:0592-2687212           EMAIL:  zhong.elena@cn.zim.com</t>
  </si>
  <si>
    <t>CVX</t>
  </si>
  <si>
    <t>越泰线 (胡志明/曼谷/林查班)     备有大量冻柜 特种柜</t>
  </si>
  <si>
    <t>海关截单:周二 12:00;  截放行:周二 18:00; 截提单(SI CUT OFF):周一 (MON.)18:00</t>
  </si>
  <si>
    <t>截提单
(SI CUT OFF 12:00 MON.)</t>
  </si>
  <si>
    <t>ETA</t>
    <phoneticPr fontId="1" type="noConversion"/>
  </si>
  <si>
    <t>HO CHI MINH CITY
(CAT LAI TERMINAL/3Days)</t>
  </si>
  <si>
    <t>LAEM CHABANG
(KERRY SIAM SEA PORT/6Days)</t>
    <phoneticPr fontId="1" type="noConversion"/>
  </si>
  <si>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</si>
  <si>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</si>
  <si>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</si>
  <si>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CTV</t>
  </si>
  <si>
    <t>越泰线 (林查班/曼谷/胡志明)     备有大量冻柜 特种柜</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</si>
  <si>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</si>
  <si>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</si>
  <si>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</si>
  <si>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C3</t>
    </r>
    <r>
      <rPr>
        <sz val="12"/>
        <rFont val="Tahoma"/>
        <family val="2"/>
        <charset val="134"/>
      </rPr>
      <t>/5Days)</t>
    </r>
  </si>
  <si>
    <t>BANGKOK 
(PAT/6Days)</t>
  </si>
  <si>
    <t>HO CHI MINH CITY
(CAT LAI TERMINAL/10Days)</t>
  </si>
  <si>
    <t>1) 林查班内拖：ICD LAT KRABANG/SIAM CONTAINER TRANSPORT &amp; TERMINAL/ESCO LEM B.3</t>
  </si>
  <si>
    <t>RUS</t>
  </si>
  <si>
    <t>海参威线(Russia Star Service)</t>
  </si>
  <si>
    <t>船舶代理:外运  挂靠码头: 海天</t>
  </si>
  <si>
    <t>截提单
(SI CUT OFF 18:00 WED)</t>
  </si>
  <si>
    <t>T/S PORT</t>
  </si>
  <si>
    <t>VLADIVOSTOK
(PLT TERMINAL)</t>
  </si>
  <si>
    <t>**SUBJECT TO ALTERNATION WITHOUT NOTICE**</t>
  </si>
  <si>
    <t>SYDNEY 中转 TAURANGA AUCKLAND</t>
  </si>
  <si>
    <t>业务  Tom Hu　     EMAIL:  Hu.Tom@cn.zim.com</t>
  </si>
  <si>
    <t>CM1
(New China Malaysia Service )</t>
  </si>
  <si>
    <t>中马快航 (巴生/槟城/巴西古丹)     备有大量冻柜 特种柜</t>
  </si>
  <si>
    <t>海关截单:周三 12:00;  截放行:周三 18:00; 截提单(SI CUT OFF):周二(TUE) 17:00</t>
  </si>
  <si>
    <t>截提单
(SI CUT OFF)</t>
  </si>
  <si>
    <t>PORT KELANG
(WEST PORT/7Days)</t>
  </si>
  <si>
    <t>PENANG
(9Days)</t>
  </si>
  <si>
    <t>PASIR GUDANG
(13Days)</t>
  </si>
  <si>
    <t>1)PORT KELANG中转：Semarang; Belawan;Perawang;Bintulu;Kota Kinabalu;Kuching;Sibu;Jakarta,Surabaya;Jebel Ali</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</si>
  <si>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MOBILE: 13400792504</t>
    </r>
  </si>
  <si>
    <t>2)PORT KELANG中转：MUNDRA；CHENNAI；KATTUPALI；KRISHNAPATHNAM；CALCUTTA；HAZIRA；KARACHI / SAPT；CHITTAGONG ；YANGON(MMTMI/MMTIP TWO TERMINAL)</t>
  </si>
  <si>
    <t>业务  黄先生　TEL:2687217 MOBILE:13906028606     EMAIL:  huang.byron@cn.zim.com</t>
  </si>
  <si>
    <t>MVS</t>
  </si>
  <si>
    <t>马累航线</t>
  </si>
  <si>
    <t>海关截单:周三 16:00;  截放行:周四 12:00; 截提单:周三 12:00  截提单周三SI CUT OFF: WED  17:00</t>
  </si>
  <si>
    <t>MALE</t>
    <phoneticPr fontId="1" type="noConversion"/>
  </si>
  <si>
    <t>HANSA BREITENBURG V.25W ,ETD CMB: 2020/12/23</t>
  </si>
  <si>
    <t>HANSA BREITENBURG V.26W ,ETD CMB: 2021/1/6</t>
  </si>
  <si>
    <t>HANSA BREITENBURG V.25W ,ETD CMB: 2020/12/31</t>
  </si>
  <si>
    <t>HANSA BREITENBURG V.27W ,ETD CMB: 2020/12/23</t>
  </si>
  <si>
    <t>EM SPETSES   422W</t>
  </si>
  <si>
    <t>QDN 422W</t>
  </si>
  <si>
    <t>OOCL SAN FRANCISCO   162W</t>
  </si>
  <si>
    <t>OAO 134W</t>
  </si>
  <si>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</si>
  <si>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</si>
  <si>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</si>
  <si>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</si>
  <si>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</si>
  <si>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</si>
  <si>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</si>
  <si>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</si>
  <si>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</si>
  <si>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</si>
  <si>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</si>
  <si>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</si>
  <si>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COLOMBO 中转</t>
  </si>
  <si>
    <r>
      <t>3月21日开始，</t>
    </r>
    <r>
      <rPr>
        <b/>
        <sz val="12"/>
        <color rgb="FFFF0000"/>
        <rFont val="Arial Black"/>
        <family val="2"/>
      </rPr>
      <t>头程CM1 SERVICE</t>
    </r>
    <r>
      <rPr>
        <b/>
        <sz val="12"/>
        <color theme="1"/>
        <rFont val="Arial Black"/>
        <family val="2"/>
      </rPr>
      <t>,巴生中转</t>
    </r>
  </si>
  <si>
    <t xml:space="preserve">AHMEDABAD (ICD KHODIYAR)  </t>
  </si>
  <si>
    <t>INAHM</t>
  </si>
  <si>
    <t xml:space="preserve">AHMEDABAD (KHODIYAR)  </t>
  </si>
  <si>
    <t>MALE (MVMLJ)</t>
  </si>
  <si>
    <t>海关截单:周三 12:00</t>
  </si>
  <si>
    <t>ANKLESHWAR</t>
  </si>
  <si>
    <t>INAKV</t>
  </si>
  <si>
    <t>AHMEDABAD (SANAND)</t>
  </si>
  <si>
    <t>COCHIN (INCOK)</t>
  </si>
  <si>
    <t xml:space="preserve">截放行:周三 18:00 </t>
  </si>
  <si>
    <t xml:space="preserve">BARODA (VADODARA) </t>
  </si>
  <si>
    <t>INVDR</t>
  </si>
  <si>
    <t>JAIPUR (KANAKPURA)</t>
  </si>
  <si>
    <t>INJAI</t>
  </si>
  <si>
    <t xml:space="preserve">NHAVA SHEVA </t>
  </si>
  <si>
    <t>截提单:周三 12:00</t>
  </si>
  <si>
    <t>HYDERABAD (SANAT NAGAR)</t>
  </si>
  <si>
    <t>INHYX</t>
  </si>
  <si>
    <t>JODHPUR (BHAGAT KI KOTHI)</t>
  </si>
  <si>
    <t>INJOH</t>
  </si>
  <si>
    <t>船舶代理:外运</t>
  </si>
  <si>
    <t>INDORE (PITAMPUR)</t>
  </si>
  <si>
    <t>INIDR</t>
  </si>
  <si>
    <t>JODHPUR (THAR DRY PORT)</t>
  </si>
  <si>
    <t>NHAVA SHEVA  中转</t>
  </si>
  <si>
    <t>挂靠码头: 海天</t>
  </si>
  <si>
    <t>MANDIDEEP</t>
  </si>
  <si>
    <t>INMNP</t>
  </si>
  <si>
    <r>
      <t xml:space="preserve">LUDHIANA - </t>
    </r>
    <r>
      <rPr>
        <sz val="12"/>
        <color indexed="60"/>
        <rFont val="Arial Black"/>
        <family val="2"/>
      </rPr>
      <t>ICD CHAWA</t>
    </r>
  </si>
  <si>
    <t>INLDH</t>
  </si>
  <si>
    <t>MUMBAI (BOMBAY)(INBOM)</t>
  </si>
  <si>
    <t>MUNDRA(INRQL)</t>
  </si>
  <si>
    <t>MULUND (CFS DESTUFFED)</t>
  </si>
  <si>
    <t>INMUL</t>
  </si>
  <si>
    <r>
      <t xml:space="preserve">LUDHIANA - </t>
    </r>
    <r>
      <rPr>
        <sz val="12"/>
        <color indexed="60"/>
        <rFont val="Arial Black"/>
        <family val="2"/>
      </rPr>
      <t>ICD SAHNEWAL</t>
    </r>
  </si>
  <si>
    <t>MADRAS(CHENNAI)(INMAA)</t>
  </si>
  <si>
    <t>MULUND (CY DESTUFFED)</t>
  </si>
  <si>
    <r>
      <t xml:space="preserve">LUDHIANA - </t>
    </r>
    <r>
      <rPr>
        <sz val="12"/>
        <color indexed="60"/>
        <rFont val="Arial Black"/>
        <family val="2"/>
      </rPr>
      <t>ICD DANDARI KALAN</t>
    </r>
  </si>
  <si>
    <t>KATTUPALLI(INKTP)</t>
  </si>
  <si>
    <t>NAGPUR</t>
  </si>
  <si>
    <t>INNAG</t>
  </si>
  <si>
    <t>DADRI</t>
  </si>
  <si>
    <t>INIDS</t>
  </si>
  <si>
    <t>KRISHNAPATHNAM(INKRI)</t>
  </si>
  <si>
    <t>TARAPUR</t>
  </si>
  <si>
    <t>INTRP</t>
  </si>
  <si>
    <t>DICT (ICD SONIPAT)</t>
  </si>
  <si>
    <t>INSON</t>
  </si>
  <si>
    <t>KOLKATA(INCCU)</t>
  </si>
  <si>
    <t>FARIDABAD ( ACTL)</t>
  </si>
  <si>
    <t>INFBD</t>
  </si>
  <si>
    <t>HAZIRA(INHZA)</t>
  </si>
  <si>
    <t>FARIDABAD ( PIYALA)</t>
  </si>
  <si>
    <t>KARACHI / SAPT(PKKHI)</t>
  </si>
  <si>
    <t>KANPUR</t>
  </si>
  <si>
    <t>INKAN</t>
  </si>
  <si>
    <t>GARHI HARSHU (GURGAON)</t>
  </si>
  <si>
    <t>INGHR</t>
  </si>
  <si>
    <t>CHATTOGRAM(BDCGP)</t>
  </si>
  <si>
    <t>LUDHIANA - ICD SAHNEWAL</t>
  </si>
  <si>
    <t>LONI</t>
  </si>
  <si>
    <t>INILN</t>
  </si>
  <si>
    <t>YANGON(MMYAG)</t>
  </si>
  <si>
    <t>MORADABAD</t>
  </si>
  <si>
    <t>INMBD</t>
  </si>
  <si>
    <t>BANGALORE(INBNR) VIA INMAA</t>
  </si>
  <si>
    <t>PATLI</t>
  </si>
  <si>
    <t>INGUR</t>
  </si>
  <si>
    <t>TUGHLAKABAD</t>
  </si>
  <si>
    <t>INITG</t>
  </si>
  <si>
    <t>ICD LONI</t>
  </si>
  <si>
    <t>MALANPUR</t>
  </si>
  <si>
    <t>INIMU</t>
  </si>
  <si>
    <t>FA2</t>
  </si>
  <si>
    <t>西非线</t>
  </si>
  <si>
    <t>船舶代理:外运  挂靠码头: 海天</t>
    <phoneticPr fontId="1" type="noConversion"/>
  </si>
  <si>
    <t>海关截单:周六 12:00;  截进场:周六 12:00  截放行:周六 18:00; 截提单:周五(SI CUT OFF FRI) 17:00</t>
  </si>
  <si>
    <t>截提单                   (SI CUT OFF)</t>
  </si>
  <si>
    <t>TEMA
(32Days)</t>
  </si>
  <si>
    <t>LOME
(34Days)</t>
  </si>
  <si>
    <t>COTONOU   (36Days)</t>
  </si>
  <si>
    <t>ONNE   (39Days)</t>
  </si>
  <si>
    <t>EXPRESS BLACK SEA   035W</t>
  </si>
  <si>
    <t>EE1 201W</t>
  </si>
  <si>
    <t>FAX</t>
  </si>
  <si>
    <r>
      <rPr>
        <b/>
        <sz val="12"/>
        <color rgb="FF000000"/>
        <rFont val="宋体"/>
        <family val="3"/>
        <charset val="134"/>
      </rPr>
      <t>西非线</t>
    </r>
    <r>
      <rPr>
        <b/>
        <sz val="12"/>
        <color rgb="FF000000"/>
        <rFont val="Tahoma"/>
        <family val="2"/>
        <charset val="134"/>
      </rPr>
      <t>(T/S SERVICE, USE Z</t>
    </r>
    <r>
      <rPr>
        <b/>
        <sz val="12"/>
        <color rgb="FF000000"/>
        <rFont val="Tahoma"/>
        <family val="2"/>
      </rPr>
      <t xml:space="preserve">MP </t>
    </r>
    <r>
      <rPr>
        <b/>
        <sz val="12"/>
        <color rgb="FF000000"/>
        <rFont val="Tahoma"/>
        <family val="2"/>
        <charset val="134"/>
      </rPr>
      <t xml:space="preserve">AS FEEDER)  </t>
    </r>
  </si>
  <si>
    <t xml:space="preserve">海关截单:周三 12:00;  截放行:周三 18:00; 截提单:周四 (SI CUT OFF THU) 12:00 </t>
  </si>
  <si>
    <t>截提单                     (SI CUT OFF)</t>
  </si>
  <si>
    <t>2nd VSL/VOY</t>
  </si>
  <si>
    <t>TEMA(FA2直航）</t>
  </si>
  <si>
    <t>APAPA</t>
  </si>
  <si>
    <t>ABIDJAN</t>
  </si>
  <si>
    <t xml:space="preserve">南非线 South Africa Service </t>
  </si>
  <si>
    <t xml:space="preserve">海关截单:周四 16:00;  截放行:周五 12:00; 截提单:周四 (SI CUT OFF THU) 12:00 </t>
  </si>
  <si>
    <t>DURBAN
(25Days)</t>
  </si>
  <si>
    <t>CAPE TOWN(33DAYS)</t>
  </si>
  <si>
    <t>COSCO SURABAYA   103W</t>
  </si>
  <si>
    <t>CS1 42W</t>
  </si>
  <si>
    <t>NYK FUJI   111W</t>
  </si>
  <si>
    <t>FUJ 47W</t>
  </si>
  <si>
    <t>JTS</t>
  </si>
  <si>
    <r>
      <t xml:space="preserve"> </t>
    </r>
    <r>
      <rPr>
        <b/>
        <sz val="12"/>
        <color rgb="FF000000"/>
        <rFont val="宋体"/>
        <family val="3"/>
        <charset val="134"/>
      </rPr>
      <t>日本线</t>
    </r>
  </si>
  <si>
    <t>截提单周四（SI CUT OFF THU）12:00,截箱周六18:00,投单周六12:00</t>
  </si>
  <si>
    <t>海关截单</t>
  </si>
  <si>
    <t>截放行</t>
  </si>
  <si>
    <t>NAGOYA</t>
  </si>
  <si>
    <t>TOKYO</t>
  </si>
  <si>
    <t>CHIBA</t>
  </si>
  <si>
    <t>YOKOHAMA</t>
  </si>
  <si>
    <t>YM CENTENNIAL   018S</t>
  </si>
  <si>
    <t>YL4 17N</t>
  </si>
  <si>
    <t>业务  黄先生：DIRECT LINE: 2687217 FAX: 2687206          EMAIL: HUANG.BYRON@CN.ZIM.COM</t>
  </si>
  <si>
    <t>CAX</t>
  </si>
  <si>
    <t>澳洲线(CHINA AUSTRALIA EXPRESS)</t>
  </si>
  <si>
    <t>SYDNEY 
(18Days)</t>
  </si>
  <si>
    <t>MELBOURNE (21Days)</t>
  </si>
  <si>
    <t>BRISBANE (24Days)</t>
  </si>
  <si>
    <t>CEA</t>
  </si>
  <si>
    <t>东非线China East Africa  (T/S SERVICE , T/S PORT: PORT KELANG , USE SA2 AS FEEDER, )</t>
  </si>
  <si>
    <t xml:space="preserve">海关截单:周四 16:00;  截放行:周五 12:00; 截提单:周三四(SI CUT OFF THU) 12:00 </t>
  </si>
  <si>
    <t xml:space="preserve">MAINLINER </t>
  </si>
  <si>
    <t xml:space="preserve">ETA </t>
  </si>
  <si>
    <t xml:space="preserve"> T/S PORT:   PORT KELANG</t>
  </si>
  <si>
    <t>Mombasa (22DAYS)</t>
  </si>
  <si>
    <t>Dar es Salaam (24DAYS)</t>
  </si>
  <si>
    <r>
      <t>EX-MOMBASA TO NAIROBI</t>
    </r>
    <r>
      <rPr>
        <b/>
        <sz val="12"/>
        <color indexed="60"/>
        <rFont val="Arial Black"/>
        <family val="2"/>
      </rPr>
      <t>- BY RAIL</t>
    </r>
  </si>
  <si>
    <t>NAIROBI</t>
  </si>
  <si>
    <t>KENBO</t>
  </si>
  <si>
    <t>CP1</t>
  </si>
  <si>
    <t>马尼拉航线</t>
  </si>
  <si>
    <t>海关截单:周二 12:00;  截放行:周二 20:00; 截提单:周一 (SI CUT OFF MON) 10:00</t>
  </si>
  <si>
    <t>截提单(SI CUT OFF)</t>
  </si>
  <si>
    <t>MANILA NORTH PORT(3DAYS)</t>
  </si>
  <si>
    <t>MANILA SOUTH PORT(4DAYS)</t>
  </si>
  <si>
    <t>业务  康小姐　TEL: 2687215     MOBILE: 13606051686</t>
  </si>
  <si>
    <t>CLX</t>
  </si>
  <si>
    <t>越南航线</t>
  </si>
  <si>
    <t>进场/海关截单:周六12:00；  放行:周六20:00；  截提单:周三 12:00</t>
  </si>
  <si>
    <t>HAIPHONG(5DAYS) VNHAI</t>
  </si>
  <si>
    <t>业务  胡先生　TEL: 2689803     MOBILE: 15880287084</t>
  </si>
  <si>
    <t>订舱咨询（修改订舱）: cnxia.booking@goldstarline.com 客服热线:400 8191071 单证中心：cnsth.si@goldstarline.com&gt;</t>
  </si>
  <si>
    <t xml:space="preserve">9359014 </t>
  </si>
  <si>
    <t xml:space="preserve">9320233 </t>
  </si>
  <si>
    <t xml:space="preserve">9359038 </t>
  </si>
  <si>
    <t>9302877</t>
  </si>
  <si>
    <t xml:space="preserve">9315379 </t>
  </si>
  <si>
    <t xml:space="preserve">9301495 </t>
  </si>
  <si>
    <t xml:space="preserve">9450387 </t>
  </si>
  <si>
    <t xml:space="preserve">9260445 </t>
  </si>
  <si>
    <t xml:space="preserve">9245756 </t>
  </si>
  <si>
    <t>9251688</t>
  </si>
  <si>
    <t>ZIM ALABAMA</t>
  </si>
  <si>
    <t>9251690</t>
  </si>
  <si>
    <t xml:space="preserve">9332884 </t>
  </si>
  <si>
    <t>DELOS WAVE 127S</t>
  </si>
  <si>
    <t>GZM 11E</t>
  </si>
  <si>
    <t>TR6 13E</t>
  </si>
  <si>
    <t>GN3 16E</t>
  </si>
  <si>
    <t>GK1 17E</t>
  </si>
  <si>
    <t>GUDRUN MAERSK 201E</t>
  </si>
  <si>
    <t>GJERTRUD MAERSK 202E</t>
  </si>
  <si>
    <t>GUNDE MAERSK 203E</t>
  </si>
  <si>
    <t>GUSTAV MAERSK 204E</t>
  </si>
  <si>
    <t>BI3 16E</t>
  </si>
  <si>
    <t>VNX 50E</t>
  </si>
  <si>
    <t>AR3 15E</t>
  </si>
  <si>
    <t>AR8 13E</t>
  </si>
  <si>
    <t>9677026</t>
  </si>
  <si>
    <t>9728253</t>
  </si>
  <si>
    <t>VNN 41E</t>
  </si>
  <si>
    <t>UEI 19E</t>
  </si>
  <si>
    <t>VGF 35E</t>
  </si>
  <si>
    <t>YH3 7E</t>
  </si>
  <si>
    <t>LE1 27E</t>
  </si>
  <si>
    <t>MSC VANESSA QP152E</t>
  </si>
  <si>
    <t>MSC LUDOVICA QP202E</t>
  </si>
  <si>
    <t>ZIM HOUSTON 7E</t>
  </si>
  <si>
    <t>MAERSK SHIVLING  204E</t>
  </si>
  <si>
    <t>/</t>
  </si>
  <si>
    <t>UGJ 127S</t>
  </si>
  <si>
    <t>CI5 8S</t>
  </si>
  <si>
    <t>CAPE CITIUS 8S</t>
  </si>
  <si>
    <t>G. BOX 2152S</t>
  </si>
  <si>
    <t>INCRES 2153S</t>
  </si>
  <si>
    <t>MTT SANDAKAN 3S</t>
  </si>
  <si>
    <t>G. BOX 2155S</t>
  </si>
  <si>
    <t>INCRES 2156S</t>
  </si>
  <si>
    <t>GB4,13S</t>
  </si>
  <si>
    <t>IC4,30S</t>
  </si>
  <si>
    <t>KM6,3S</t>
  </si>
  <si>
    <t>GB4,14S</t>
  </si>
  <si>
    <t>IC4,31S</t>
  </si>
  <si>
    <t>YM CERTAINTY 019S</t>
  </si>
  <si>
    <t>DIAMANTIS P.25S</t>
  </si>
  <si>
    <t>BUXMELODY 169S</t>
  </si>
  <si>
    <t>YM CERTAINTY 020S</t>
  </si>
  <si>
    <t>YA4,17S</t>
  </si>
  <si>
    <t>DZP,25S</t>
  </si>
  <si>
    <t>BWX,58S</t>
  </si>
  <si>
    <t>YA4,18S</t>
  </si>
  <si>
    <t>ZAW 63E ETA NGB 1.17/EE3 42E ETA NGB 1.24</t>
  </si>
  <si>
    <t>NEW JERSEY TRADER 15S</t>
  </si>
  <si>
    <t>NJ1 15S</t>
  </si>
  <si>
    <t>BP5 2W</t>
  </si>
  <si>
    <t>MH2 109W</t>
  </si>
  <si>
    <t>QFS 175S</t>
  </si>
  <si>
    <t>QFS 175W</t>
  </si>
  <si>
    <t>BP5 3S</t>
  </si>
  <si>
    <t>GP4 27S</t>
  </si>
  <si>
    <t>BP5 3W</t>
  </si>
  <si>
    <t>MH2 110S</t>
  </si>
  <si>
    <t>GP4 27W</t>
  </si>
  <si>
    <t>PENDING</t>
  </si>
  <si>
    <t>BRIGHT 55S</t>
  </si>
  <si>
    <t>BZ1 55S</t>
  </si>
  <si>
    <t>MB9 2E ETA NGB 1.31/EE3 42E ETA NGB 1.24</t>
  </si>
  <si>
    <t>QFS 176S</t>
  </si>
  <si>
    <t>MH2 110W</t>
  </si>
  <si>
    <t>BAL PROSPER 0JV7FW1NC</t>
  </si>
  <si>
    <t>MOUNT GOUGH 0JV7NW1NC</t>
  </si>
  <si>
    <t>HANSA FRESENBURG 21015S</t>
  </si>
  <si>
    <t>HANSA FRESENBURG 21015W</t>
  </si>
  <si>
    <t>BAL PROSPER 0JV7TS1NC</t>
  </si>
  <si>
    <t>GREEN POLE 27S</t>
  </si>
  <si>
    <t>BAL PROSPER 0JV7VW1NC</t>
  </si>
  <si>
    <t>MOUNT GOUGH 0JV81S1NC</t>
  </si>
  <si>
    <t>GREEN POLE 27W</t>
  </si>
  <si>
    <t>HANSA FRESENBURG  21016S</t>
  </si>
  <si>
    <t>MOUNT GOUGH 0JV83W1NC</t>
  </si>
  <si>
    <t>MH GREEN 11S</t>
  </si>
  <si>
    <t>GM4 11S</t>
  </si>
  <si>
    <t xml:space="preserve">OUC 16E   </t>
  </si>
  <si>
    <t>CORNELIA MAERSK 205E</t>
  </si>
  <si>
    <t>LXK 52W</t>
  </si>
  <si>
    <t>GA9 1W</t>
  </si>
  <si>
    <t>RS2 14W</t>
  </si>
  <si>
    <t>OOCL LUXEMBOURG   093W</t>
  </si>
  <si>
    <t>TO BE NAMED</t>
  </si>
  <si>
    <t>SEAMAX STRATFORD  113W</t>
  </si>
  <si>
    <t>TB1 122W</t>
  </si>
  <si>
    <t>GS1 17W</t>
  </si>
  <si>
    <t>TO BE NAMED  203</t>
  </si>
  <si>
    <t>TO BE NAMED1  202</t>
  </si>
  <si>
    <t>QD6 204W</t>
  </si>
  <si>
    <t>GF3 49W</t>
  </si>
  <si>
    <t>VULPECULA  107W</t>
  </si>
  <si>
    <t>TO BE NAMED  205</t>
  </si>
  <si>
    <t>QQC 130W</t>
  </si>
  <si>
    <t>YBG 57W</t>
  </si>
  <si>
    <t>EDT 105W</t>
  </si>
  <si>
    <t>KE1 7W</t>
  </si>
  <si>
    <t>COSCO AQABA  063W</t>
  </si>
  <si>
    <t>BROTONNE BRIDGE  57W</t>
  </si>
  <si>
    <t>EVER DEVOTE  105W</t>
  </si>
  <si>
    <t>KOTA LEGIT  047W</t>
  </si>
  <si>
    <t>MSC BILBAO UL201E</t>
  </si>
  <si>
    <t>BREMEN UL202E</t>
  </si>
  <si>
    <t>ARTHUR MAERSK 203E</t>
  </si>
  <si>
    <t>ARCHIMIDIS UL204E</t>
  </si>
  <si>
    <t>MAERSK HANGZHOU 201W(VJO 13W) ETD CNNGB:18/DEC</t>
  </si>
  <si>
    <t>MAERSK HAMBURG 202W(MH4 14W) ETD CNNGB:24/JAN</t>
  </si>
  <si>
    <t>MAERSK HAVANA 203W(VHX 14W) ETD CNNGB:03/FEB</t>
  </si>
  <si>
    <t>MAERSK HALIFAX 204W(MH7 10W) ETD CNNGB:9/FEB</t>
  </si>
  <si>
    <t>JACKSON BAY V.83E</t>
  </si>
  <si>
    <t>IDY/83E</t>
  </si>
  <si>
    <t>NAVIOS AMARILLO V.18E</t>
  </si>
  <si>
    <t>NA7/18E</t>
  </si>
  <si>
    <t>MELINA V.27E</t>
  </si>
  <si>
    <t>BN1/27E</t>
  </si>
  <si>
    <t>MSC OSCAR FT201W(MR8 9W) ETD CNNGB:19/JAN</t>
  </si>
  <si>
    <t>MSC ZOE FT202W(MZ0 9W) ETD CNNGB:24/JAN</t>
  </si>
  <si>
    <t>MSC MAYA 203W(AY3 10W) ETD CNNGB:28/JAN</t>
  </si>
  <si>
    <t>AS CASPRIA V.11S</t>
  </si>
  <si>
    <t>SG6/11S</t>
  </si>
  <si>
    <t>MSC OLIVER FT204(MO9 7W) ETD CNNGB:07/FEB</t>
  </si>
  <si>
    <t>KG4/602S</t>
  </si>
  <si>
    <t>AV6/1S</t>
  </si>
  <si>
    <t>DR2/21S</t>
  </si>
  <si>
    <t>ALS VESTA V.1S</t>
  </si>
  <si>
    <t>DELAWARE TRADER V.042S</t>
  </si>
  <si>
    <t>KOTA GANDING V.0086S</t>
  </si>
  <si>
    <t>ALS VESTA V.2S</t>
  </si>
  <si>
    <t>AV6/2S</t>
  </si>
  <si>
    <t>ASIATIC NEPTUNE V.71E(AN1/71E)</t>
  </si>
  <si>
    <t>ASIATIC KING V.18E(AK6/18E)</t>
  </si>
  <si>
    <t>MAERSK LEBU V.201W(LB3/11W)
VIA CNNGB</t>
  </si>
  <si>
    <r>
      <t xml:space="preserve">MAERSK LONDRINA V.202W(LN3/12W)
 </t>
    </r>
    <r>
      <rPr>
        <sz val="12"/>
        <rFont val="Tahoma"/>
        <family val="2"/>
      </rPr>
      <t>VIA:CNNGB</t>
    </r>
  </si>
  <si>
    <r>
      <t xml:space="preserve">MAERSK LANCO V.203W(QJM/13W)
 </t>
    </r>
    <r>
      <rPr>
        <sz val="12"/>
        <rFont val="Tahoma"/>
        <family val="2"/>
      </rPr>
      <t>VIA:CNNGB</t>
    </r>
  </si>
  <si>
    <r>
      <t xml:space="preserve">MAERSK LAGUNA V.204W(LG1/12W)
 </t>
    </r>
    <r>
      <rPr>
        <sz val="12"/>
        <rFont val="Tahoma"/>
        <family val="2"/>
      </rPr>
      <t>VIA:CNNGB</t>
    </r>
  </si>
  <si>
    <r>
      <t>ANNA MAERSK</t>
    </r>
    <r>
      <rPr>
        <sz val="12"/>
        <color rgb="FFFF0000"/>
        <rFont val="Tahoma"/>
        <family val="2"/>
      </rPr>
      <t xml:space="preserve"> 150N</t>
    </r>
  </si>
  <si>
    <t>航线</t>
  </si>
  <si>
    <t>船名</t>
  </si>
  <si>
    <t>航次</t>
  </si>
  <si>
    <t>福州码头</t>
  </si>
  <si>
    <t>操作时间</t>
  </si>
  <si>
    <t>马尾-厦门 
船代：嘉航</t>
  </si>
  <si>
    <t xml:space="preserve"> DE QI 6 </t>
    <phoneticPr fontId="28" type="noConversion"/>
  </si>
  <si>
    <r>
      <t>/</t>
    </r>
    <r>
      <rPr>
        <sz val="10"/>
        <rFont val="宋体"/>
        <family val="3"/>
        <charset val="134"/>
      </rPr>
      <t>周四</t>
    </r>
  </si>
  <si>
    <t>马尾</t>
  </si>
  <si>
    <t>/周日</t>
    <phoneticPr fontId="29" type="noConversion"/>
  </si>
  <si>
    <t>江阴-厦门 
船代：嘉航</t>
  </si>
  <si>
    <t>ZE YUAN</t>
    <phoneticPr fontId="28" type="noConversion"/>
  </si>
  <si>
    <r>
      <t>/</t>
    </r>
    <r>
      <rPr>
        <sz val="10"/>
        <rFont val="宋体"/>
        <family val="3"/>
        <charset val="134"/>
      </rPr>
      <t>周三</t>
    </r>
  </si>
  <si>
    <t>江阴</t>
  </si>
  <si>
    <t xml:space="preserve">
截关时间：
周二18:00        周五12:00       
截进重时间：
周二:16:00      周五10:00
VGM截止时间：
周二:12:00       周四:17:00
</t>
  </si>
  <si>
    <r>
      <t>/</t>
    </r>
    <r>
      <rPr>
        <sz val="10"/>
        <rFont val="宋体"/>
        <family val="3"/>
        <charset val="134"/>
      </rPr>
      <t>周六</t>
    </r>
  </si>
  <si>
    <t>订舱注意事项：</t>
  </si>
  <si>
    <t>1.二程船期表详见工作表2。</t>
    <phoneticPr fontId="28" type="noConversion"/>
  </si>
  <si>
    <t>2.二程船期表可在ZIM 网站下载，网址：https://www.zimchina.com/za-cn/global-network/asia-oceania/china/china-schedules</t>
  </si>
  <si>
    <t>3. 订舱时，烦请提供完整订舱客户及合约号。</t>
  </si>
  <si>
    <t>4. VGM需同时在嘉航订舱时一并提供。如嘉航无法提交，请在ZIM网站上提交并发送，网址： https://www.zimchina.com/za-cn/tools/solas-vgm。</t>
  </si>
  <si>
    <t>5. 马尾-厦门线码头以具体放舱时为准</t>
  </si>
  <si>
    <t>C001</t>
  </si>
  <si>
    <t>ZY5/469S</t>
  </si>
  <si>
    <t>C003</t>
  </si>
  <si>
    <t>ZY5/471S</t>
  </si>
  <si>
    <t>C005</t>
  </si>
  <si>
    <t>ZY5/473S</t>
  </si>
  <si>
    <t>C007</t>
  </si>
  <si>
    <t>ZY5/475S</t>
  </si>
  <si>
    <t>C009</t>
  </si>
  <si>
    <t>ZY5/477S</t>
  </si>
  <si>
    <t>C011</t>
  </si>
  <si>
    <t>ZY5/479S</t>
  </si>
  <si>
    <t>C013</t>
  </si>
  <si>
    <t>ZY5/481S</t>
  </si>
  <si>
    <t>C015</t>
  </si>
  <si>
    <t>ZY5/483S</t>
  </si>
  <si>
    <t>C017</t>
  </si>
  <si>
    <t>ZY5/485S</t>
  </si>
  <si>
    <t>QDE/839S</t>
  </si>
  <si>
    <t>QDE/841S</t>
  </si>
  <si>
    <t>QDE/843S</t>
  </si>
  <si>
    <t>QDE/845S</t>
  </si>
  <si>
    <t>QDE/847S</t>
  </si>
  <si>
    <t>QDE/849S</t>
  </si>
  <si>
    <t>QDE/851S</t>
  </si>
  <si>
    <t>QDE/853S</t>
  </si>
  <si>
    <t>QDE/855S</t>
  </si>
  <si>
    <t xml:space="preserve">截关时间：
周三17:00          周六12:00                  VGM截止提交时间:
周三12:00      周五17:30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</si>
</sst>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
    <numFmt numFmtId="165" formatCode="m/d"/>
    <numFmt numFmtId="166" formatCode="dd/mm"/>
    <numFmt numFmtId="167" formatCode="[$-409]d\-mmm;@"/>
    <numFmt numFmtId="168" formatCode="0000"/>
  </numFmts>
  <fonts count="67">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b/>
      <sz val="12"/>
      <name val="宋体"/>
      <family val="3"/>
      <charset val="134"/>
    </font>
    <font>
      <sz val="12"/>
      <name val="Tahoma"/>
      <family val="2"/>
    </font>
    <font>
      <b/>
      <sz val="12"/>
      <color theme="1"/>
      <name val="宋体"/>
      <family val="3"/>
      <charset val="134"/>
    </font>
    <font>
      <sz val="12"/>
      <color theme="2" tint="-0.499984740745262"/>
      <name val="Tahoma"/>
      <family val="2"/>
    </font>
    <font>
      <sz val="10"/>
      <name val="Arial"/>
      <family val="2"/>
    </font>
    <font>
      <sz val="12"/>
      <name val="Arial Black"/>
      <family val="2"/>
    </font>
    <font>
      <b/>
      <sz val="12"/>
      <name val="Arial Black"/>
      <family val="2"/>
    </font>
    <font>
      <sz val="12"/>
      <color rgb="FFFF0000"/>
      <name val="Arial Black"/>
      <family val="2"/>
    </font>
    <font>
      <b/>
      <sz val="12"/>
      <color theme="1"/>
      <name val="Arial Black"/>
      <family val="2"/>
    </font>
    <font>
      <sz val="12"/>
      <color indexed="60"/>
      <name val="Arial Black"/>
      <family val="2"/>
    </font>
    <font>
      <b/>
      <sz val="12"/>
      <color indexed="60"/>
      <name val="Arial Black"/>
      <family val="2"/>
    </font>
    <font>
      <b/>
      <sz val="12"/>
      <name val="Tahoma"/>
      <family val="2"/>
    </font>
    <font>
      <b/>
      <sz val="12"/>
      <color rgb="FFFF0000"/>
      <name val="Arial Black"/>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sz val="12"/>
      <color theme="0"/>
      <name val="Tahoma"/>
      <family val="2"/>
    </font>
    <font>
      <sz val="11"/>
      <color theme="1"/>
      <name val="Tahoma"/>
      <family val="2"/>
    </font>
    <font>
      <sz val="12"/>
      <color rgb="FFC00000"/>
      <name val="Tahoma"/>
      <family val="2"/>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2"/>
      <color theme="1"/>
      <name val="Arial Black"/>
      <family val="2"/>
    </font>
    <font>
      <sz val="12"/>
      <name val="Arial"/>
      <family val="2"/>
    </font>
    <font>
      <b/>
      <sz val="14"/>
      <color theme="1"/>
      <name val="Tahoma"/>
      <family val="2"/>
    </font>
    <font>
      <b/>
      <sz val="14"/>
      <name val="Tahoma"/>
      <family val="2"/>
    </font>
    <font>
      <b/>
      <sz val="18"/>
      <color rgb="FF000000"/>
      <name val="Tahoma"/>
      <family val="2"/>
    </font>
    <font>
      <b/>
      <sz val="18"/>
      <color theme="1"/>
      <name val="Tahoma"/>
      <family val="2"/>
    </font>
    <font>
      <u/>
      <sz val="12"/>
      <color rgb="FF000000"/>
      <name val="Tahoma"/>
      <family val="2"/>
    </font>
    <font>
      <sz val="11"/>
      <name val="Tahoma"/>
      <family val="2"/>
    </font>
    <font>
      <sz val="11"/>
      <color rgb="FF000000"/>
      <name val="Tahoma"/>
      <family val="2"/>
    </font>
    <font>
      <b/>
      <sz val="14"/>
      <color rgb="FFFF0000"/>
      <name val="Tahoma"/>
      <family val="2"/>
    </font>
    <font>
      <sz val="11"/>
      <name val="Calibri"/>
      <family val="2"/>
      <scheme val="minor"/>
    </font>
    <font>
      <b/>
      <sz val="14"/>
      <color indexed="8"/>
      <name val="Tahoma"/>
      <family val="2"/>
    </font>
    <font>
      <strike/>
      <sz val="12"/>
      <name val="Tahoma"/>
      <family val="2"/>
    </font>
    <font>
      <strike/>
      <sz val="12"/>
      <color rgb="FFFF0000"/>
      <name val="Tahoma"/>
      <family val="2"/>
    </font>
    <font>
      <sz val="12"/>
      <name val="Tahoma"/>
      <family val="2"/>
    </font>
    <font>
      <sz val="12"/>
      <color theme="1"/>
      <name val="Tahoma"/>
      <family val="2"/>
    </font>
    <font>
      <sz val="12"/>
      <name val="Tahoma"/>
      <family val="2"/>
    </font>
    <font>
      <b/>
      <sz val="12"/>
      <color theme="0"/>
      <name val="宋体"/>
      <family val="3"/>
      <charset val="134"/>
    </font>
    <font>
      <sz val="10"/>
      <name val="Verdana"/>
      <family val="2"/>
    </font>
    <font>
      <sz val="11"/>
      <color theme="1"/>
      <name val="Arial"/>
      <family val="2"/>
    </font>
    <font>
      <b/>
      <sz val="11"/>
      <color theme="1"/>
      <name val="Arial"/>
      <family val="2"/>
    </font>
    <font>
      <sz val="11"/>
      <name val="Arial"/>
      <family val="2"/>
    </font>
    <font>
      <sz val="10"/>
      <name val="Calibri Light"/>
      <family val="2"/>
    </font>
    <font>
      <sz val="10"/>
      <name val="宋体"/>
      <family val="3"/>
      <charset val="134"/>
    </font>
    <font>
      <sz val="11"/>
      <name val="宋体"/>
      <family val="3"/>
      <charset val="134"/>
    </font>
    <font>
      <sz val="11"/>
      <color theme="0"/>
      <name val="Calibri"/>
      <family val="3"/>
      <charset val="134"/>
      <scheme val="minor"/>
    </font>
    <font>
      <sz val="11"/>
      <color rgb="FF212B60"/>
      <name val="宋体"/>
      <family val="3"/>
      <charset val="134"/>
    </font>
    <font>
      <sz val="11"/>
      <color rgb="FFFF0000"/>
      <name val="Tahoma"/>
      <family val="2"/>
      <charset val="134"/>
    </font>
    <font>
      <sz val="11"/>
      <color rgb="FF212B60"/>
      <name val="Tahoma"/>
      <family val="2"/>
      <charset val="134"/>
    </font>
  </fonts>
  <fills count="1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BC2E6"/>
        <bgColor indexed="64"/>
      </patternFill>
    </fill>
    <fill>
      <patternFill patternType="solid">
        <fgColor rgb="FFDDEBF7"/>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theme="4"/>
        <bgColor indexed="64"/>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diagonal/>
    </border>
    <border>
      <left style="thin">
        <color indexed="64"/>
      </left>
      <right style="medium">
        <color indexed="64"/>
      </right>
      <top style="thin">
        <color indexed="64"/>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right style="thin">
        <color rgb="FF000000"/>
      </right>
      <top style="thin">
        <color rgb="FF000000"/>
      </top>
      <bottom/>
      <diagonal/>
    </border>
    <border>
      <left/>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medium">
        <color indexed="64"/>
      </left>
      <right/>
      <top style="thin">
        <color rgb="FF000000"/>
      </top>
      <bottom style="medium">
        <color indexed="64"/>
      </bottom>
      <diagonal/>
    </border>
    <border>
      <left style="medium">
        <color indexed="64"/>
      </left>
      <right/>
      <top style="thin">
        <color indexed="64"/>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medium">
        <color indexed="64"/>
      </right>
      <top style="medium">
        <color indexed="64"/>
      </top>
      <bottom style="thin">
        <color indexed="64"/>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2" applyNumberFormat="0" applyFont="0" applyFill="0" applyAlignment="0" applyProtection="0">
      <alignment horizontal="center" vertical="center"/>
    </xf>
    <xf numFmtId="165" fontId="9" fillId="4" borderId="2">
      <alignment vertical="center"/>
    </xf>
    <xf numFmtId="0" fontId="14" fillId="0" borderId="0"/>
    <xf numFmtId="0" fontId="1" fillId="0" borderId="0">
      <alignment vertical="center"/>
    </xf>
    <xf numFmtId="0" fontId="14" fillId="0" borderId="0"/>
    <xf numFmtId="0" fontId="14" fillId="0" borderId="0"/>
    <xf numFmtId="164" fontId="2" fillId="0" borderId="0">
      <alignment vertical="center"/>
    </xf>
    <xf numFmtId="0" fontId="14" fillId="0" borderId="0"/>
    <xf numFmtId="0" fontId="28" fillId="0" borderId="0" applyNumberFormat="0" applyFill="0" applyBorder="0" applyAlignment="0" applyProtection="0"/>
  </cellStyleXfs>
  <cellXfs count="491">
    <xf numFmtId="0" fontId="0" fillId="0" borderId="0" xfId="0"/>
    <xf numFmtId="164" fontId="5" fillId="0" borderId="0" xfId="3" applyFont="1" applyAlignment="1">
      <alignment horizontal="left" vertical="center" wrapText="1"/>
    </xf>
    <xf numFmtId="164" fontId="13" fillId="3" borderId="0" xfId="1" applyFont="1" applyFill="1">
      <alignment vertical="center"/>
    </xf>
    <xf numFmtId="164" fontId="13" fillId="0" borderId="0" xfId="1" applyFont="1">
      <alignment vertical="center"/>
    </xf>
    <xf numFmtId="164" fontId="11" fillId="0" borderId="0" xfId="1" applyFont="1">
      <alignment vertical="center"/>
    </xf>
    <xf numFmtId="164" fontId="7" fillId="0" borderId="0" xfId="1" applyFont="1">
      <alignment vertical="center"/>
    </xf>
    <xf numFmtId="1" fontId="15" fillId="5" borderId="10" xfId="8" applyNumberFormat="1" applyFont="1" applyFill="1" applyBorder="1" applyAlignment="1">
      <alignment horizontal="center" vertical="center"/>
    </xf>
    <xf numFmtId="1" fontId="15" fillId="5" borderId="15" xfId="8" applyNumberFormat="1" applyFont="1" applyFill="1" applyBorder="1" applyAlignment="1">
      <alignment horizontal="center" vertical="center"/>
    </xf>
    <xf numFmtId="1" fontId="15" fillId="5" borderId="1" xfId="8" applyNumberFormat="1" applyFont="1" applyFill="1" applyBorder="1" applyAlignment="1">
      <alignment horizontal="center" vertical="center"/>
    </xf>
    <xf numFmtId="1" fontId="15" fillId="5" borderId="16" xfId="8" applyNumberFormat="1" applyFont="1" applyFill="1" applyBorder="1" applyAlignment="1">
      <alignment horizontal="center" vertical="center"/>
    </xf>
    <xf numFmtId="164" fontId="17" fillId="0" borderId="1" xfId="1" applyFont="1" applyBorder="1">
      <alignment vertical="center"/>
    </xf>
    <xf numFmtId="0" fontId="15" fillId="5" borderId="1" xfId="8" applyFont="1" applyFill="1" applyBorder="1" applyAlignment="1">
      <alignment horizontal="center" vertical="center"/>
    </xf>
    <xf numFmtId="0" fontId="15" fillId="5" borderId="16" xfId="8" applyFont="1" applyFill="1" applyBorder="1" applyAlignment="1">
      <alignment horizontal="center" vertical="center"/>
    </xf>
    <xf numFmtId="0" fontId="15" fillId="5" borderId="17" xfId="8" applyFont="1" applyFill="1" applyBorder="1" applyAlignment="1">
      <alignment horizontal="center" vertical="center"/>
    </xf>
    <xf numFmtId="164" fontId="11" fillId="0" borderId="0" xfId="1" applyFont="1" applyAlignment="1">
      <alignment horizontal="center" vertical="center"/>
    </xf>
    <xf numFmtId="164" fontId="11" fillId="0" borderId="1" xfId="11" applyNumberFormat="1" applyFont="1" applyBorder="1" applyAlignment="1">
      <alignment horizontal="center" vertical="center"/>
    </xf>
    <xf numFmtId="0" fontId="26" fillId="0" borderId="0" xfId="2" applyFont="1" applyAlignment="1">
      <alignment vertical="center"/>
    </xf>
    <xf numFmtId="164" fontId="11" fillId="0" borderId="0" xfId="2" applyNumberFormat="1" applyFont="1" applyAlignment="1">
      <alignment horizontal="center" vertical="center"/>
    </xf>
    <xf numFmtId="164" fontId="7" fillId="0" borderId="1" xfId="11" applyNumberFormat="1" applyFont="1" applyBorder="1" applyAlignment="1">
      <alignment horizontal="center" vertical="center"/>
    </xf>
    <xf numFmtId="164" fontId="7" fillId="3" borderId="20" xfId="4" applyNumberFormat="1" applyFont="1" applyFill="1" applyBorder="1" applyAlignment="1">
      <alignment horizontal="center" vertical="center" wrapText="1"/>
    </xf>
    <xf numFmtId="164" fontId="7" fillId="3" borderId="1" xfId="4" applyNumberFormat="1" applyFont="1" applyFill="1" applyBorder="1" applyAlignment="1">
      <alignment horizontal="center" vertical="center" wrapText="1"/>
    </xf>
    <xf numFmtId="164" fontId="11" fillId="3" borderId="0" xfId="1" applyFont="1" applyFill="1">
      <alignment vertical="center"/>
    </xf>
    <xf numFmtId="164" fontId="11" fillId="0" borderId="1" xfId="3" applyFont="1" applyBorder="1" applyAlignment="1">
      <alignment horizontal="center" vertical="center" wrapText="1"/>
    </xf>
    <xf numFmtId="164" fontId="7" fillId="0" borderId="1" xfId="4" applyNumberFormat="1" applyFont="1" applyBorder="1" applyAlignment="1">
      <alignment horizontal="center" vertical="center" wrapText="1"/>
    </xf>
    <xf numFmtId="164" fontId="7" fillId="0" borderId="0" xfId="1" applyFont="1" applyAlignment="1">
      <alignment horizontal="center" vertical="center"/>
    </xf>
    <xf numFmtId="164" fontId="7" fillId="3" borderId="0" xfId="3" applyFont="1" applyFill="1" applyAlignment="1">
      <alignment horizontal="left" vertical="center" wrapText="1"/>
    </xf>
    <xf numFmtId="164" fontId="27" fillId="3" borderId="20" xfId="4" applyNumberFormat="1" applyFont="1" applyFill="1" applyBorder="1" applyAlignment="1">
      <alignment horizontal="center" vertical="center"/>
    </xf>
    <xf numFmtId="164" fontId="25" fillId="3" borderId="20" xfId="4" applyNumberFormat="1" applyFont="1" applyFill="1" applyBorder="1" applyAlignment="1">
      <alignment horizontal="center" vertical="center" wrapText="1"/>
    </xf>
    <xf numFmtId="0" fontId="11" fillId="3" borderId="20" xfId="3" applyNumberFormat="1" applyFont="1" applyFill="1" applyBorder="1" applyAlignment="1">
      <alignment horizontal="center" vertical="center" wrapText="1"/>
    </xf>
    <xf numFmtId="164" fontId="7" fillId="3" borderId="20" xfId="4" applyNumberFormat="1" applyFont="1" applyFill="1" applyBorder="1" applyAlignment="1">
      <alignment horizontal="center" vertical="center"/>
    </xf>
    <xf numFmtId="0" fontId="7" fillId="3" borderId="20" xfId="3" applyNumberFormat="1" applyFont="1" applyFill="1" applyBorder="1" applyAlignment="1">
      <alignment horizontal="center" vertical="center" wrapText="1"/>
    </xf>
    <xf numFmtId="164" fontId="11" fillId="3" borderId="20" xfId="4" applyNumberFormat="1" applyFont="1" applyFill="1" applyBorder="1" applyAlignment="1">
      <alignment horizontal="center" vertical="center" wrapText="1"/>
    </xf>
    <xf numFmtId="164" fontId="7" fillId="9" borderId="20" xfId="1" applyFont="1" applyFill="1" applyBorder="1" applyAlignment="1">
      <alignment horizontal="center" vertical="center"/>
    </xf>
    <xf numFmtId="167" fontId="7" fillId="3" borderId="20" xfId="1" applyNumberFormat="1" applyFont="1" applyFill="1" applyBorder="1" applyAlignment="1">
      <alignment horizontal="center" vertical="center"/>
    </xf>
    <xf numFmtId="164" fontId="11" fillId="3" borderId="20" xfId="4" applyNumberFormat="1" applyFont="1" applyFill="1" applyBorder="1" applyAlignment="1">
      <alignment horizontal="center" vertical="center"/>
    </xf>
    <xf numFmtId="1" fontId="11" fillId="3" borderId="20" xfId="3" applyNumberFormat="1" applyFont="1" applyFill="1" applyBorder="1" applyAlignment="1">
      <alignment horizontal="center" vertical="center" wrapText="1"/>
    </xf>
    <xf numFmtId="164" fontId="11" fillId="10" borderId="20" xfId="11" applyNumberFormat="1" applyFont="1" applyFill="1" applyBorder="1" applyAlignment="1">
      <alignment horizontal="center" vertical="center"/>
    </xf>
    <xf numFmtId="164" fontId="7" fillId="0" borderId="3" xfId="11" applyNumberFormat="1" applyFont="1" applyBorder="1" applyAlignment="1">
      <alignment horizontal="center" vertical="center"/>
    </xf>
    <xf numFmtId="167" fontId="7" fillId="3" borderId="20" xfId="1" applyNumberFormat="1" applyFont="1" applyFill="1" applyBorder="1" applyAlignment="1">
      <alignment horizontal="center" vertical="center" wrapText="1"/>
    </xf>
    <xf numFmtId="164" fontId="25" fillId="0" borderId="20" xfId="3" applyFont="1" applyBorder="1" applyAlignment="1">
      <alignment horizontal="center" vertical="center" wrapText="1"/>
    </xf>
    <xf numFmtId="164" fontId="7" fillId="0" borderId="11" xfId="11" applyNumberFormat="1" applyFont="1" applyBorder="1" applyAlignment="1">
      <alignment horizontal="center" vertical="center"/>
    </xf>
    <xf numFmtId="0" fontId="7" fillId="10" borderId="20" xfId="2" applyFont="1" applyFill="1" applyBorder="1" applyAlignment="1">
      <alignment horizontal="center" vertical="center" wrapText="1"/>
    </xf>
    <xf numFmtId="164" fontId="7" fillId="10" borderId="20" xfId="1" applyFont="1" applyFill="1" applyBorder="1" applyAlignment="1">
      <alignment horizontal="center" vertical="center" wrapText="1"/>
    </xf>
    <xf numFmtId="164" fontId="7" fillId="0" borderId="20" xfId="11" applyNumberFormat="1" applyFont="1" applyBorder="1" applyAlignment="1">
      <alignment horizontal="center" vertical="center"/>
    </xf>
    <xf numFmtId="164" fontId="6" fillId="0" borderId="23" xfId="3" applyFont="1" applyBorder="1" applyAlignment="1">
      <alignment horizontal="left" vertical="center" wrapText="1"/>
    </xf>
    <xf numFmtId="164" fontId="5" fillId="0" borderId="10" xfId="3" applyFont="1" applyBorder="1" applyAlignment="1">
      <alignment horizontal="left" vertical="center" wrapText="1"/>
    </xf>
    <xf numFmtId="164" fontId="6" fillId="0" borderId="0" xfId="3" applyFont="1" applyAlignment="1">
      <alignment horizontal="left" vertical="center" wrapText="1"/>
    </xf>
    <xf numFmtId="164" fontId="11" fillId="0" borderId="20" xfId="3" applyFont="1" applyBorder="1" applyAlignment="1">
      <alignment horizontal="center" vertical="center" wrapText="1"/>
    </xf>
    <xf numFmtId="1" fontId="11" fillId="0" borderId="20" xfId="3" applyNumberFormat="1" applyFont="1" applyBorder="1" applyAlignment="1">
      <alignment horizontal="center" vertical="center" wrapText="1"/>
    </xf>
    <xf numFmtId="1" fontId="15" fillId="0" borderId="0" xfId="8" applyNumberFormat="1" applyFont="1" applyAlignment="1">
      <alignment horizontal="center" vertical="center"/>
    </xf>
    <xf numFmtId="1" fontId="15" fillId="0" borderId="12" xfId="8" applyNumberFormat="1" applyFont="1" applyBorder="1" applyAlignment="1">
      <alignment horizontal="center" vertical="center"/>
    </xf>
    <xf numFmtId="1" fontId="15" fillId="5" borderId="20" xfId="8" applyNumberFormat="1" applyFont="1" applyFill="1" applyBorder="1" applyAlignment="1">
      <alignment horizontal="center" vertical="center"/>
    </xf>
    <xf numFmtId="165" fontId="33" fillId="8" borderId="27" xfId="5" applyFont="1" applyFill="1" applyBorder="1">
      <alignment vertical="center"/>
    </xf>
    <xf numFmtId="165" fontId="33" fillId="8" borderId="26" xfId="5" applyFont="1" applyFill="1" applyBorder="1">
      <alignment vertical="center"/>
    </xf>
    <xf numFmtId="165" fontId="33" fillId="8" borderId="28" xfId="5" applyFont="1" applyFill="1" applyBorder="1">
      <alignment vertical="center"/>
    </xf>
    <xf numFmtId="1" fontId="25" fillId="0" borderId="20" xfId="3" applyNumberFormat="1" applyFont="1" applyBorder="1" applyAlignment="1">
      <alignment horizontal="center" vertical="center" wrapText="1"/>
    </xf>
    <xf numFmtId="164" fontId="5" fillId="0" borderId="19" xfId="3" applyFont="1" applyBorder="1" applyAlignment="1">
      <alignment horizontal="center" vertical="center" wrapText="1"/>
    </xf>
    <xf numFmtId="49" fontId="25" fillId="0" borderId="20" xfId="3" applyNumberFormat="1" applyFont="1" applyBorder="1" applyAlignment="1">
      <alignment horizontal="center" vertical="center" wrapText="1"/>
    </xf>
    <xf numFmtId="0" fontId="0" fillId="8" borderId="20" xfId="0" applyFill="1" applyBorder="1" applyAlignment="1">
      <alignment vertical="center" wrapText="1"/>
    </xf>
    <xf numFmtId="0" fontId="15" fillId="6" borderId="1" xfId="2" applyFont="1" applyFill="1" applyBorder="1" applyAlignment="1">
      <alignment vertical="center"/>
    </xf>
    <xf numFmtId="0" fontId="39" fillId="6" borderId="1" xfId="2" applyFont="1" applyFill="1" applyBorder="1" applyAlignment="1">
      <alignment horizontal="center" vertical="center"/>
    </xf>
    <xf numFmtId="164" fontId="11" fillId="0" borderId="1" xfId="1" applyFont="1" applyBorder="1">
      <alignment vertical="center"/>
    </xf>
    <xf numFmtId="1" fontId="15" fillId="5" borderId="1" xfId="9" applyNumberFormat="1" applyFont="1" applyFill="1" applyBorder="1" applyAlignment="1">
      <alignment vertical="center"/>
    </xf>
    <xf numFmtId="1" fontId="39" fillId="6" borderId="1" xfId="2" applyNumberFormat="1" applyFont="1" applyFill="1" applyBorder="1" applyAlignment="1">
      <alignment horizontal="center" vertical="center"/>
    </xf>
    <xf numFmtId="164" fontId="11" fillId="7" borderId="1" xfId="1" applyFont="1" applyFill="1" applyBorder="1" applyAlignment="1">
      <alignment horizontal="center" vertical="center"/>
    </xf>
    <xf numFmtId="0" fontId="38" fillId="0" borderId="1" xfId="2" applyFont="1" applyBorder="1"/>
    <xf numFmtId="1" fontId="15" fillId="6" borderId="1" xfId="9" applyNumberFormat="1" applyFont="1" applyFill="1" applyBorder="1" applyAlignment="1">
      <alignment vertical="center"/>
    </xf>
    <xf numFmtId="1" fontId="15" fillId="6" borderId="1" xfId="9" applyNumberFormat="1" applyFont="1" applyFill="1" applyBorder="1" applyAlignment="1">
      <alignment horizontal="center" vertical="center"/>
    </xf>
    <xf numFmtId="1" fontId="15" fillId="6" borderId="1" xfId="2" applyNumberFormat="1" applyFont="1" applyFill="1" applyBorder="1" applyAlignment="1">
      <alignment vertical="center"/>
    </xf>
    <xf numFmtId="164" fontId="6" fillId="3" borderId="0" xfId="3" applyFont="1" applyFill="1" applyAlignment="1">
      <alignment vertical="center" wrapText="1"/>
    </xf>
    <xf numFmtId="164" fontId="11" fillId="0" borderId="14" xfId="11" applyNumberFormat="1" applyFont="1" applyBorder="1" applyAlignment="1">
      <alignment horizontal="center" vertical="center"/>
    </xf>
    <xf numFmtId="164" fontId="5" fillId="0" borderId="0" xfId="1" applyFont="1">
      <alignment vertical="center"/>
    </xf>
    <xf numFmtId="164" fontId="5" fillId="3" borderId="0" xfId="1" applyFont="1" applyFill="1">
      <alignment vertical="center"/>
    </xf>
    <xf numFmtId="164" fontId="11" fillId="3" borderId="1" xfId="4" applyNumberFormat="1" applyFont="1" applyFill="1" applyBorder="1" applyAlignment="1">
      <alignment horizontal="center" vertical="center" wrapText="1"/>
    </xf>
    <xf numFmtId="164" fontId="11" fillId="0" borderId="1" xfId="1" applyFont="1" applyBorder="1" applyAlignment="1">
      <alignment horizontal="center" vertical="center"/>
    </xf>
    <xf numFmtId="164" fontId="27" fillId="0" borderId="20" xfId="4" applyNumberFormat="1" applyFont="1" applyBorder="1" applyAlignment="1">
      <alignment horizontal="center" vertical="center" wrapText="1"/>
    </xf>
    <xf numFmtId="167" fontId="25" fillId="3" borderId="20" xfId="1" applyNumberFormat="1" applyFont="1" applyFill="1" applyBorder="1" applyAlignment="1">
      <alignment horizontal="center" vertical="center" wrapText="1"/>
    </xf>
    <xf numFmtId="1" fontId="25" fillId="3" borderId="20" xfId="4" applyNumberFormat="1" applyFont="1" applyFill="1" applyBorder="1" applyAlignment="1">
      <alignment horizontal="center" vertical="center"/>
    </xf>
    <xf numFmtId="164" fontId="11" fillId="0" borderId="1" xfId="4" applyNumberFormat="1" applyFont="1" applyBorder="1" applyAlignment="1">
      <alignment horizontal="center" vertical="center"/>
    </xf>
    <xf numFmtId="164" fontId="25" fillId="0" borderId="20" xfId="4" applyNumberFormat="1" applyFont="1" applyBorder="1" applyAlignment="1">
      <alignment horizontal="center" vertical="center" wrapText="1"/>
    </xf>
    <xf numFmtId="164" fontId="27" fillId="0" borderId="20" xfId="4" applyNumberFormat="1" applyFont="1" applyBorder="1" applyAlignment="1">
      <alignment horizontal="center" vertical="center"/>
    </xf>
    <xf numFmtId="164" fontId="7" fillId="0" borderId="14" xfId="11" applyNumberFormat="1" applyFont="1" applyBorder="1" applyAlignment="1">
      <alignment horizontal="center" vertical="center"/>
    </xf>
    <xf numFmtId="164" fontId="7" fillId="3" borderId="20" xfId="3" applyFont="1" applyFill="1" applyBorder="1" applyAlignment="1">
      <alignment horizontal="center" vertical="center" wrapText="1"/>
    </xf>
    <xf numFmtId="164" fontId="5" fillId="0" borderId="20" xfId="4" applyNumberFormat="1" applyFont="1" applyBorder="1" applyAlignment="1">
      <alignment horizontal="center" vertical="center" wrapText="1"/>
    </xf>
    <xf numFmtId="164" fontId="27" fillId="0" borderId="0" xfId="3" applyFont="1" applyAlignment="1">
      <alignment horizontal="center" vertical="center" wrapText="1"/>
    </xf>
    <xf numFmtId="1" fontId="27" fillId="0" borderId="0" xfId="3" applyNumberFormat="1" applyFont="1" applyAlignment="1">
      <alignment horizontal="center" vertical="center" wrapText="1"/>
    </xf>
    <xf numFmtId="49" fontId="25" fillId="3" borderId="20" xfId="6" applyNumberFormat="1" applyFont="1" applyFill="1" applyBorder="1" applyAlignment="1">
      <alignment horizontal="center" vertical="center"/>
    </xf>
    <xf numFmtId="0" fontId="0" fillId="0" borderId="10" xfId="2" applyFont="1" applyBorder="1" applyAlignment="1">
      <alignment vertical="center"/>
    </xf>
    <xf numFmtId="164" fontId="7" fillId="0" borderId="25" xfId="4" applyNumberFormat="1" applyFont="1" applyBorder="1" applyAlignment="1">
      <alignment horizontal="center" vertical="center" wrapText="1"/>
    </xf>
    <xf numFmtId="164" fontId="11" fillId="3" borderId="1" xfId="3" applyFont="1" applyFill="1" applyBorder="1" applyAlignment="1">
      <alignment horizontal="center" vertical="center" wrapText="1"/>
    </xf>
    <xf numFmtId="164" fontId="11" fillId="0" borderId="20" xfId="1" applyFont="1" applyBorder="1" applyAlignment="1">
      <alignment horizontal="center" vertical="center"/>
    </xf>
    <xf numFmtId="164" fontId="5" fillId="0" borderId="20" xfId="1" applyFont="1" applyBorder="1" applyAlignment="1">
      <alignment horizontal="center" vertical="center"/>
    </xf>
    <xf numFmtId="165" fontId="7" fillId="9" borderId="20" xfId="4" applyNumberFormat="1" applyFont="1" applyFill="1" applyBorder="1" applyAlignment="1">
      <alignment horizontal="center" vertical="center" wrapText="1"/>
    </xf>
    <xf numFmtId="164" fontId="11" fillId="10" borderId="20" xfId="1" applyFont="1" applyFill="1" applyBorder="1" applyAlignment="1">
      <alignment horizontal="center" vertical="center" wrapText="1"/>
    </xf>
    <xf numFmtId="164" fontId="11" fillId="3" borderId="0" xfId="1" applyFont="1" applyFill="1" applyAlignment="1">
      <alignment horizontal="center" vertical="center"/>
    </xf>
    <xf numFmtId="165" fontId="7" fillId="10" borderId="1" xfId="4" applyNumberFormat="1" applyFont="1" applyFill="1" applyBorder="1" applyAlignment="1">
      <alignment horizontal="center" vertical="center" wrapText="1"/>
    </xf>
    <xf numFmtId="165" fontId="7" fillId="10" borderId="14" xfId="4" applyNumberFormat="1" applyFont="1" applyFill="1" applyBorder="1" applyAlignment="1">
      <alignment horizontal="center" vertical="center" wrapText="1"/>
    </xf>
    <xf numFmtId="164" fontId="7" fillId="10" borderId="14" xfId="1" applyFont="1" applyFill="1" applyBorder="1" applyAlignment="1">
      <alignment horizontal="center" vertical="center" wrapText="1"/>
    </xf>
    <xf numFmtId="164" fontId="27" fillId="0" borderId="0" xfId="1" applyFont="1">
      <alignment vertical="center"/>
    </xf>
    <xf numFmtId="164" fontId="31" fillId="0" borderId="20" xfId="4" applyNumberFormat="1" applyFont="1" applyBorder="1" applyAlignment="1">
      <alignment horizontal="center" vertical="center" wrapText="1"/>
    </xf>
    <xf numFmtId="164" fontId="27" fillId="0" borderId="20" xfId="1" applyFont="1" applyBorder="1" applyAlignment="1">
      <alignment horizontal="center" vertical="center" wrapText="1"/>
    </xf>
    <xf numFmtId="164" fontId="5" fillId="0" borderId="0" xfId="1" applyFont="1" applyAlignment="1">
      <alignment horizontal="center" vertical="center"/>
    </xf>
    <xf numFmtId="0" fontId="27" fillId="0" borderId="0" xfId="4" applyFont="1" applyBorder="1" applyAlignment="1">
      <alignment horizontal="center" vertical="center"/>
    </xf>
    <xf numFmtId="164" fontId="7" fillId="3" borderId="0" xfId="1" applyFont="1" applyFill="1">
      <alignment vertical="center"/>
    </xf>
    <xf numFmtId="164" fontId="5" fillId="3" borderId="20" xfId="4" applyNumberFormat="1" applyFont="1" applyFill="1" applyBorder="1" applyAlignment="1">
      <alignment horizontal="center" vertical="center" wrapText="1"/>
    </xf>
    <xf numFmtId="165" fontId="11" fillId="10" borderId="14" xfId="4" applyNumberFormat="1" applyFont="1" applyFill="1" applyBorder="1" applyAlignment="1">
      <alignment horizontal="center" vertical="center" wrapText="1"/>
    </xf>
    <xf numFmtId="164" fontId="5" fillId="3" borderId="1" xfId="4" applyNumberFormat="1" applyFont="1" applyFill="1" applyBorder="1" applyAlignment="1">
      <alignment horizontal="center" vertical="center" wrapText="1"/>
    </xf>
    <xf numFmtId="164" fontId="5" fillId="3" borderId="14" xfId="4" applyNumberFormat="1" applyFont="1" applyFill="1" applyBorder="1" applyAlignment="1">
      <alignment horizontal="center" vertical="center" wrapText="1"/>
    </xf>
    <xf numFmtId="165" fontId="11" fillId="0" borderId="20" xfId="4" applyNumberFormat="1" applyFont="1" applyBorder="1" applyAlignment="1">
      <alignment horizontal="center" vertical="center"/>
    </xf>
    <xf numFmtId="165" fontId="25" fillId="0" borderId="20" xfId="4" applyNumberFormat="1" applyFont="1" applyBorder="1" applyAlignment="1">
      <alignment horizontal="center" vertical="center"/>
    </xf>
    <xf numFmtId="164" fontId="11" fillId="0" borderId="42" xfId="1" applyFont="1" applyBorder="1" applyAlignment="1">
      <alignment horizontal="center" vertical="center"/>
    </xf>
    <xf numFmtId="165" fontId="7" fillId="10" borderId="25" xfId="4" applyNumberFormat="1" applyFont="1" applyFill="1" applyBorder="1" applyAlignment="1">
      <alignment horizontal="center" vertical="center"/>
    </xf>
    <xf numFmtId="164" fontId="11" fillId="0" borderId="46" xfId="1" applyFont="1" applyBorder="1" applyAlignment="1">
      <alignment horizontal="center" vertical="center"/>
    </xf>
    <xf numFmtId="164" fontId="27" fillId="0" borderId="0" xfId="1" applyFont="1" applyAlignment="1">
      <alignment horizontal="center" vertical="center"/>
    </xf>
    <xf numFmtId="164" fontId="27" fillId="0" borderId="20" xfId="1" applyFont="1" applyBorder="1" applyAlignment="1">
      <alignment horizontal="center" vertical="center"/>
    </xf>
    <xf numFmtId="164" fontId="27" fillId="10" borderId="20" xfId="1" applyFont="1" applyFill="1" applyBorder="1" applyAlignment="1">
      <alignment horizontal="center" vertical="center" wrapText="1"/>
    </xf>
    <xf numFmtId="0" fontId="25" fillId="0" borderId="20" xfId="0" applyFont="1" applyBorder="1" applyAlignment="1">
      <alignment horizontal="center" wrapText="1"/>
    </xf>
    <xf numFmtId="164" fontId="7" fillId="0" borderId="20" xfId="1" applyFont="1" applyBorder="1" applyAlignment="1">
      <alignment horizontal="center" vertical="center"/>
    </xf>
    <xf numFmtId="0" fontId="27" fillId="0" borderId="20" xfId="0" applyFont="1" applyBorder="1" applyAlignment="1">
      <alignment horizontal="center" wrapText="1"/>
    </xf>
    <xf numFmtId="0" fontId="11" fillId="0" borderId="20" xfId="4" applyFont="1" applyBorder="1" applyAlignment="1">
      <alignment horizontal="center" vertical="center"/>
    </xf>
    <xf numFmtId="164" fontId="30" fillId="3" borderId="36" xfId="3" applyFont="1" applyFill="1" applyBorder="1" applyAlignment="1">
      <alignment horizontal="center" vertical="center" wrapText="1"/>
    </xf>
    <xf numFmtId="1" fontId="30" fillId="3" borderId="20" xfId="3" applyNumberFormat="1" applyFont="1" applyFill="1" applyBorder="1" applyAlignment="1">
      <alignment horizontal="center" vertical="center" wrapText="1"/>
    </xf>
    <xf numFmtId="164" fontId="30" fillId="3" borderId="20" xfId="4" applyNumberFormat="1" applyFont="1" applyFill="1" applyBorder="1" applyAlignment="1">
      <alignment horizontal="center" vertical="center"/>
    </xf>
    <xf numFmtId="165" fontId="30" fillId="3" borderId="20" xfId="4" applyNumberFormat="1" applyFont="1" applyFill="1" applyBorder="1" applyAlignment="1">
      <alignment horizontal="center" vertical="center" wrapText="1"/>
    </xf>
    <xf numFmtId="167" fontId="30" fillId="3" borderId="18" xfId="4" applyNumberFormat="1" applyFont="1" applyFill="1" applyBorder="1" applyAlignment="1">
      <alignment horizontal="center" vertical="center" wrapText="1"/>
    </xf>
    <xf numFmtId="164" fontId="11" fillId="3" borderId="1" xfId="4" applyNumberFormat="1" applyFont="1" applyFill="1" applyBorder="1" applyAlignment="1">
      <alignment horizontal="center" vertical="center"/>
    </xf>
    <xf numFmtId="164" fontId="11" fillId="3" borderId="1" xfId="1" applyFont="1" applyFill="1" applyBorder="1" applyAlignment="1">
      <alignment horizontal="center" vertical="center"/>
    </xf>
    <xf numFmtId="0" fontId="48" fillId="3" borderId="1" xfId="0" applyFont="1" applyFill="1" applyBorder="1"/>
    <xf numFmtId="165" fontId="11" fillId="3" borderId="20" xfId="4" applyNumberFormat="1" applyFont="1" applyFill="1" applyBorder="1" applyAlignment="1">
      <alignment horizontal="center" vertical="center"/>
    </xf>
    <xf numFmtId="1" fontId="11" fillId="3" borderId="20" xfId="4" applyNumberFormat="1" applyFont="1" applyFill="1" applyBorder="1" applyAlignment="1">
      <alignment horizontal="center" vertical="center"/>
    </xf>
    <xf numFmtId="166" fontId="11" fillId="3" borderId="20" xfId="6" applyNumberFormat="1" applyFont="1" applyFill="1" applyBorder="1" applyAlignment="1">
      <alignment horizontal="center" vertical="center"/>
    </xf>
    <xf numFmtId="0" fontId="0" fillId="0" borderId="0" xfId="0" applyAlignment="1">
      <alignment vertical="center"/>
    </xf>
    <xf numFmtId="0" fontId="15" fillId="0" borderId="1" xfId="2" applyFont="1" applyBorder="1" applyAlignment="1">
      <alignment vertical="center"/>
    </xf>
    <xf numFmtId="0" fontId="39" fillId="0" borderId="1" xfId="2" applyFont="1" applyBorder="1" applyAlignment="1">
      <alignment horizontal="center" vertical="center"/>
    </xf>
    <xf numFmtId="0" fontId="11" fillId="3" borderId="20" xfId="7" applyFont="1" applyFill="1" applyBorder="1" applyAlignment="1">
      <alignment horizontal="center" vertical="center"/>
    </xf>
    <xf numFmtId="49" fontId="11" fillId="3" borderId="20" xfId="6" applyNumberFormat="1" applyFont="1" applyFill="1" applyBorder="1" applyAlignment="1">
      <alignment horizontal="center" vertical="center"/>
    </xf>
    <xf numFmtId="0" fontId="11" fillId="3" borderId="20" xfId="6" applyFont="1" applyFill="1" applyBorder="1" applyAlignment="1">
      <alignment horizontal="center" vertical="center"/>
    </xf>
    <xf numFmtId="164" fontId="11" fillId="0" borderId="20" xfId="4" applyNumberFormat="1" applyFont="1" applyBorder="1" applyAlignment="1">
      <alignment horizontal="center" vertical="center"/>
    </xf>
    <xf numFmtId="164" fontId="11" fillId="0" borderId="20" xfId="4" applyNumberFormat="1" applyFont="1" applyBorder="1" applyAlignment="1">
      <alignment horizontal="center" vertical="center" wrapText="1"/>
    </xf>
    <xf numFmtId="164" fontId="11" fillId="3" borderId="9" xfId="4" applyNumberFormat="1" applyFont="1" applyFill="1" applyBorder="1" applyAlignment="1">
      <alignment horizontal="center" vertical="center"/>
    </xf>
    <xf numFmtId="164" fontId="11" fillId="3" borderId="7" xfId="4" applyNumberFormat="1" applyFont="1" applyFill="1" applyBorder="1" applyAlignment="1">
      <alignment horizontal="center" vertical="center"/>
    </xf>
    <xf numFmtId="164" fontId="25" fillId="0" borderId="0" xfId="1" applyFont="1" applyAlignment="1">
      <alignment horizontal="center" vertical="center"/>
    </xf>
    <xf numFmtId="164" fontId="25" fillId="0" borderId="0" xfId="1" applyFont="1">
      <alignment vertical="center"/>
    </xf>
    <xf numFmtId="0" fontId="11" fillId="0" borderId="20" xfId="0" applyFont="1" applyBorder="1" applyAlignment="1">
      <alignment horizontal="center" wrapText="1"/>
    </xf>
    <xf numFmtId="0" fontId="48" fillId="0" borderId="0" xfId="0" applyFont="1"/>
    <xf numFmtId="164" fontId="11" fillId="3" borderId="14" xfId="4" applyNumberFormat="1" applyFont="1" applyFill="1" applyBorder="1" applyAlignment="1">
      <alignment horizontal="center" vertical="center" wrapText="1"/>
    </xf>
    <xf numFmtId="164" fontId="7" fillId="3" borderId="1" xfId="4" applyNumberFormat="1"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164" fontId="11" fillId="10" borderId="14" xfId="1" applyFont="1" applyFill="1" applyBorder="1" applyAlignment="1">
      <alignment horizontal="center" vertical="center"/>
    </xf>
    <xf numFmtId="164" fontId="28" fillId="0" borderId="0" xfId="12" applyNumberFormat="1" applyAlignment="1">
      <alignment horizontal="left" vertical="center" wrapText="1"/>
    </xf>
    <xf numFmtId="16" fontId="25" fillId="0" borderId="28" xfId="0" applyNumberFormat="1" applyFont="1" applyBorder="1" applyAlignment="1">
      <alignment horizontal="center" wrapText="1"/>
    </xf>
    <xf numFmtId="164" fontId="11" fillId="3" borderId="5" xfId="4" applyNumberFormat="1" applyFont="1" applyFill="1" applyBorder="1" applyAlignment="1">
      <alignment horizontal="center" vertical="center" wrapText="1"/>
    </xf>
    <xf numFmtId="164" fontId="7" fillId="0" borderId="20" xfId="3" applyFont="1" applyBorder="1" applyAlignment="1">
      <alignment horizontal="center" vertical="center" wrapText="1"/>
    </xf>
    <xf numFmtId="1" fontId="7" fillId="0" borderId="20" xfId="3" applyNumberFormat="1" applyFont="1" applyBorder="1" applyAlignment="1">
      <alignment horizontal="center" vertical="center" wrapText="1"/>
    </xf>
    <xf numFmtId="0" fontId="7" fillId="0" borderId="20" xfId="4" applyFont="1" applyBorder="1" applyAlignment="1">
      <alignment horizontal="center" vertical="center"/>
    </xf>
    <xf numFmtId="164" fontId="7" fillId="0" borderId="20" xfId="4" applyNumberFormat="1" applyFont="1" applyBorder="1" applyAlignment="1">
      <alignment horizontal="center" vertical="center" wrapText="1"/>
    </xf>
    <xf numFmtId="164" fontId="7" fillId="0" borderId="20" xfId="4" applyNumberFormat="1" applyFont="1" applyBorder="1" applyAlignment="1">
      <alignment horizontal="center" vertical="center"/>
    </xf>
    <xf numFmtId="0" fontId="46" fillId="10" borderId="20" xfId="0" applyFont="1" applyFill="1" applyBorder="1" applyAlignment="1">
      <alignment vertical="center"/>
    </xf>
    <xf numFmtId="0" fontId="15" fillId="0" borderId="0" xfId="2" applyFont="1" applyAlignment="1">
      <alignment vertical="center"/>
    </xf>
    <xf numFmtId="0" fontId="39" fillId="0" borderId="0" xfId="2" applyFont="1" applyAlignment="1">
      <alignment horizontal="center" vertical="center"/>
    </xf>
    <xf numFmtId="0" fontId="11" fillId="0" borderId="0" xfId="0" applyFont="1" applyAlignment="1">
      <alignment horizontal="center" wrapText="1"/>
    </xf>
    <xf numFmtId="1" fontId="11" fillId="0" borderId="0" xfId="3" applyNumberFormat="1" applyFont="1" applyAlignment="1">
      <alignment horizontal="center" vertical="center" wrapText="1"/>
    </xf>
    <xf numFmtId="164" fontId="11" fillId="0" borderId="0" xfId="4" applyNumberFormat="1" applyFont="1" applyBorder="1" applyAlignment="1">
      <alignment horizontal="center" vertical="center"/>
    </xf>
    <xf numFmtId="164" fontId="27" fillId="0" borderId="0" xfId="4" applyNumberFormat="1" applyFont="1" applyBorder="1" applyAlignment="1">
      <alignment horizontal="center" vertical="center"/>
    </xf>
    <xf numFmtId="16" fontId="27" fillId="0" borderId="0" xfId="0" applyNumberFormat="1" applyFont="1" applyAlignment="1">
      <alignment horizontal="center" wrapText="1"/>
    </xf>
    <xf numFmtId="164" fontId="27" fillId="0" borderId="0" xfId="4" applyNumberFormat="1" applyFont="1" applyBorder="1" applyAlignment="1">
      <alignment horizontal="center" vertical="center" wrapText="1"/>
    </xf>
    <xf numFmtId="1" fontId="11" fillId="0" borderId="1" xfId="3" applyNumberFormat="1" applyFont="1" applyBorder="1" applyAlignment="1">
      <alignment horizontal="center" vertical="center" wrapText="1"/>
    </xf>
    <xf numFmtId="0" fontId="51" fillId="0" borderId="20" xfId="0" applyFont="1" applyBorder="1" applyAlignment="1">
      <alignment horizontal="center" wrapText="1"/>
    </xf>
    <xf numFmtId="1" fontId="50" fillId="0" borderId="20" xfId="3" applyNumberFormat="1" applyFont="1" applyBorder="1" applyAlignment="1">
      <alignment horizontal="center" vertical="center" wrapText="1"/>
    </xf>
    <xf numFmtId="164" fontId="25" fillId="3" borderId="1" xfId="6" applyNumberFormat="1" applyFont="1" applyFill="1" applyBorder="1" applyAlignment="1">
      <alignment horizontal="center" vertical="center" wrapText="1"/>
    </xf>
    <xf numFmtId="167" fontId="45" fillId="0" borderId="1" xfId="4" applyNumberFormat="1" applyFont="1" applyBorder="1" applyAlignment="1">
      <alignment horizontal="center" vertical="center" wrapText="1"/>
    </xf>
    <xf numFmtId="167" fontId="45" fillId="3" borderId="1" xfId="4" applyNumberFormat="1" applyFont="1" applyFill="1" applyBorder="1" applyAlignment="1">
      <alignment horizontal="center" vertical="center" wrapText="1"/>
    </xf>
    <xf numFmtId="16" fontId="27" fillId="0" borderId="1" xfId="0" applyNumberFormat="1" applyFont="1" applyBorder="1" applyAlignment="1">
      <alignment horizontal="center" wrapText="1"/>
    </xf>
    <xf numFmtId="165" fontId="7" fillId="9" borderId="20" xfId="4" applyNumberFormat="1" applyFont="1" applyFill="1" applyBorder="1" applyAlignment="1">
      <alignment horizontal="center" vertical="center"/>
    </xf>
    <xf numFmtId="165" fontId="11" fillId="10" borderId="1" xfId="4" applyNumberFormat="1" applyFont="1" applyFill="1" applyBorder="1" applyAlignment="1">
      <alignment horizontal="center" vertical="center"/>
    </xf>
    <xf numFmtId="165" fontId="11" fillId="10" borderId="1" xfId="4" applyNumberFormat="1" applyFont="1" applyFill="1" applyBorder="1" applyAlignment="1">
      <alignment horizontal="center" vertical="center" wrapText="1"/>
    </xf>
    <xf numFmtId="165" fontId="7" fillId="10" borderId="20" xfId="4" applyNumberFormat="1" applyFont="1" applyFill="1" applyBorder="1" applyAlignment="1">
      <alignment horizontal="center" vertical="center" wrapText="1"/>
    </xf>
    <xf numFmtId="165" fontId="7" fillId="10" borderId="20" xfId="4" applyNumberFormat="1" applyFont="1" applyFill="1" applyBorder="1" applyAlignment="1">
      <alignment horizontal="center" vertical="center"/>
    </xf>
    <xf numFmtId="164" fontId="11" fillId="10" borderId="1" xfId="1" applyFont="1" applyFill="1" applyBorder="1" applyAlignment="1">
      <alignment horizontal="center" vertical="center"/>
    </xf>
    <xf numFmtId="165" fontId="11" fillId="10" borderId="20" xfId="4" applyNumberFormat="1" applyFont="1" applyFill="1" applyBorder="1" applyAlignment="1">
      <alignment horizontal="center" vertical="center"/>
    </xf>
    <xf numFmtId="165" fontId="11" fillId="10" borderId="20" xfId="4" applyNumberFormat="1" applyFont="1" applyFill="1" applyBorder="1" applyAlignment="1">
      <alignment horizontal="center" vertical="center" wrapText="1"/>
    </xf>
    <xf numFmtId="165" fontId="27" fillId="10" borderId="20" xfId="4" applyNumberFormat="1" applyFont="1" applyFill="1" applyBorder="1" applyAlignment="1">
      <alignment horizontal="center" vertical="center"/>
    </xf>
    <xf numFmtId="165" fontId="27" fillId="10" borderId="20" xfId="4" applyNumberFormat="1" applyFont="1" applyFill="1" applyBorder="1" applyAlignment="1">
      <alignment horizontal="center" vertical="center" wrapText="1"/>
    </xf>
    <xf numFmtId="164" fontId="11" fillId="10" borderId="1" xfId="1" applyFont="1" applyFill="1" applyBorder="1" applyAlignment="1">
      <alignment horizontal="center" vertical="center" wrapText="1"/>
    </xf>
    <xf numFmtId="164" fontId="11" fillId="10" borderId="20" xfId="1" applyFont="1" applyFill="1" applyBorder="1" applyAlignment="1">
      <alignment horizontal="center" vertical="center"/>
    </xf>
    <xf numFmtId="164" fontId="11" fillId="10" borderId="14" xfId="1" applyFont="1" applyFill="1" applyBorder="1" applyAlignment="1">
      <alignment horizontal="center" vertical="center" wrapText="1"/>
    </xf>
    <xf numFmtId="16" fontId="11" fillId="0" borderId="28" xfId="0" applyNumberFormat="1" applyFont="1" applyBorder="1" applyAlignment="1">
      <alignment horizontal="center" wrapText="1"/>
    </xf>
    <xf numFmtId="165" fontId="7" fillId="10" borderId="10" xfId="4" applyNumberFormat="1" applyFont="1" applyFill="1" applyBorder="1" applyAlignment="1">
      <alignment horizontal="center" vertical="center"/>
    </xf>
    <xf numFmtId="0" fontId="44" fillId="0" borderId="62" xfId="12" applyFont="1" applyBorder="1" applyAlignment="1">
      <alignment vertical="center"/>
    </xf>
    <xf numFmtId="164" fontId="30" fillId="3" borderId="40" xfId="3" applyFont="1" applyFill="1" applyBorder="1" applyAlignment="1">
      <alignment horizontal="center" vertical="center" wrapText="1"/>
    </xf>
    <xf numFmtId="1" fontId="30" fillId="3" borderId="41" xfId="3" applyNumberFormat="1" applyFont="1" applyFill="1" applyBorder="1" applyAlignment="1">
      <alignment horizontal="center" vertical="center" wrapText="1"/>
    </xf>
    <xf numFmtId="164" fontId="30" fillId="3" borderId="41" xfId="4" applyNumberFormat="1" applyFont="1" applyFill="1" applyBorder="1" applyAlignment="1">
      <alignment horizontal="center" vertical="center"/>
    </xf>
    <xf numFmtId="165" fontId="30" fillId="3" borderId="41" xfId="4" applyNumberFormat="1" applyFont="1" applyFill="1" applyBorder="1" applyAlignment="1">
      <alignment horizontal="center" vertical="center" wrapText="1"/>
    </xf>
    <xf numFmtId="167" fontId="30" fillId="3" borderId="38" xfId="4" applyNumberFormat="1" applyFont="1" applyFill="1" applyBorder="1" applyAlignment="1">
      <alignment horizontal="center" vertical="center" wrapText="1"/>
    </xf>
    <xf numFmtId="164" fontId="21" fillId="3" borderId="5" xfId="4" applyNumberFormat="1" applyFont="1" applyFill="1" applyBorder="1" applyAlignment="1">
      <alignment horizontal="center" vertical="center" wrapText="1"/>
    </xf>
    <xf numFmtId="164" fontId="11" fillId="3" borderId="5" xfId="4" quotePrefix="1" applyNumberFormat="1" applyFont="1" applyFill="1" applyBorder="1" applyAlignment="1">
      <alignment horizontal="center" vertical="center" wrapText="1"/>
    </xf>
    <xf numFmtId="0" fontId="0" fillId="3" borderId="0" xfId="2" applyFont="1" applyFill="1" applyAlignment="1">
      <alignment horizontal="center" vertical="center"/>
    </xf>
    <xf numFmtId="164" fontId="5" fillId="0" borderId="25" xfId="1" applyFont="1" applyBorder="1" applyAlignment="1">
      <alignment horizontal="center" vertical="center"/>
    </xf>
    <xf numFmtId="164" fontId="5" fillId="0" borderId="64" xfId="1" applyFont="1" applyBorder="1" applyAlignment="1">
      <alignment horizontal="center" vertical="center"/>
    </xf>
    <xf numFmtId="164" fontId="11" fillId="0" borderId="20" xfId="1" applyFont="1" applyBorder="1">
      <alignment vertical="center"/>
    </xf>
    <xf numFmtId="165" fontId="7" fillId="3" borderId="1" xfId="4" applyNumberFormat="1" applyFont="1" applyFill="1" applyBorder="1" applyAlignment="1">
      <alignment horizontal="center" vertical="center"/>
    </xf>
    <xf numFmtId="1" fontId="7" fillId="3" borderId="1" xfId="4" applyNumberFormat="1" applyFont="1" applyFill="1" applyBorder="1" applyAlignment="1">
      <alignment horizontal="center" vertical="center"/>
    </xf>
    <xf numFmtId="0" fontId="11" fillId="0" borderId="20" xfId="3" applyNumberFormat="1" applyFont="1" applyBorder="1" applyAlignment="1">
      <alignment horizontal="center" vertical="center" wrapText="1"/>
    </xf>
    <xf numFmtId="165" fontId="32" fillId="3" borderId="1" xfId="4" applyNumberFormat="1" applyFont="1" applyFill="1" applyBorder="1" applyAlignment="1">
      <alignment horizontal="center" vertical="center"/>
    </xf>
    <xf numFmtId="1" fontId="32" fillId="3" borderId="1" xfId="4" applyNumberFormat="1" applyFont="1" applyFill="1" applyBorder="1" applyAlignment="1">
      <alignment horizontal="center" vertical="center"/>
    </xf>
    <xf numFmtId="164" fontId="30" fillId="0" borderId="0" xfId="1" applyFont="1" applyAlignment="1">
      <alignment horizontal="center" vertical="center"/>
    </xf>
    <xf numFmtId="164" fontId="30" fillId="0" borderId="0" xfId="1" applyFont="1">
      <alignment vertical="center"/>
    </xf>
    <xf numFmtId="167" fontId="31" fillId="0" borderId="1" xfId="4" applyNumberFormat="1" applyFont="1" applyBorder="1" applyAlignment="1">
      <alignment horizontal="center" vertical="center" wrapText="1"/>
    </xf>
    <xf numFmtId="164" fontId="52" fillId="0" borderId="0" xfId="1" applyFont="1">
      <alignment vertical="center"/>
    </xf>
    <xf numFmtId="167" fontId="7" fillId="0" borderId="1" xfId="4" applyNumberFormat="1" applyFont="1" applyFill="1" applyBorder="1" applyAlignment="1">
      <alignment horizontal="center" vertical="center"/>
    </xf>
    <xf numFmtId="167" fontId="7" fillId="0" borderId="1" xfId="4" applyNumberFormat="1" applyFont="1" applyFill="1" applyBorder="1" applyAlignment="1">
      <alignment horizontal="center" vertical="center" wrapText="1"/>
    </xf>
    <xf numFmtId="164" fontId="7" fillId="0" borderId="25" xfId="3" applyFont="1" applyBorder="1" applyAlignment="1">
      <alignment horizontal="center" vertical="center" wrapText="1"/>
    </xf>
    <xf numFmtId="1" fontId="7" fillId="0" borderId="25" xfId="3" applyNumberFormat="1" applyFont="1" applyBorder="1" applyAlignment="1">
      <alignment horizontal="center" vertical="center" wrapText="1"/>
    </xf>
    <xf numFmtId="0" fontId="7" fillId="0" borderId="25" xfId="4" applyFont="1" applyBorder="1" applyAlignment="1">
      <alignment horizontal="center" vertical="center"/>
    </xf>
    <xf numFmtId="164" fontId="11" fillId="0" borderId="25" xfId="4" applyNumberFormat="1" applyFont="1" applyBorder="1" applyAlignment="1">
      <alignment horizontal="center" vertical="center"/>
    </xf>
    <xf numFmtId="164" fontId="7" fillId="0" borderId="25" xfId="4" applyNumberFormat="1" applyFont="1" applyBorder="1" applyAlignment="1">
      <alignment horizontal="center" vertical="center"/>
    </xf>
    <xf numFmtId="164" fontId="53" fillId="3" borderId="20" xfId="4" applyNumberFormat="1" applyFont="1" applyFill="1" applyBorder="1" applyAlignment="1">
      <alignment horizontal="center" vertical="center" wrapText="1"/>
    </xf>
    <xf numFmtId="49" fontId="11" fillId="0" borderId="20" xfId="3" applyNumberFormat="1" applyFont="1" applyBorder="1" applyAlignment="1">
      <alignment horizontal="center" vertical="center" wrapText="1"/>
    </xf>
    <xf numFmtId="164" fontId="25" fillId="0" borderId="9" xfId="4" applyNumberFormat="1" applyFont="1" applyBorder="1" applyAlignment="1">
      <alignment horizontal="center" vertical="center" wrapText="1"/>
    </xf>
    <xf numFmtId="1" fontId="54" fillId="0" borderId="20" xfId="3" applyNumberFormat="1" applyFont="1" applyBorder="1" applyAlignment="1">
      <alignment horizontal="center" vertical="center" wrapText="1"/>
    </xf>
    <xf numFmtId="164" fontId="53" fillId="0" borderId="20" xfId="4" applyNumberFormat="1" applyFont="1" applyBorder="1" applyAlignment="1">
      <alignment horizontal="center" vertical="center"/>
    </xf>
    <xf numFmtId="164" fontId="25" fillId="3" borderId="16" xfId="4" applyNumberFormat="1" applyFont="1" applyFill="1" applyBorder="1" applyAlignment="1">
      <alignment horizontal="center" vertical="center" wrapText="1"/>
    </xf>
    <xf numFmtId="164" fontId="25" fillId="0" borderId="9" xfId="4" applyNumberFormat="1" applyFont="1" applyBorder="1" applyAlignment="1">
      <alignment horizontal="center" vertical="center"/>
    </xf>
    <xf numFmtId="164" fontId="25" fillId="3" borderId="9" xfId="6" applyNumberFormat="1" applyFont="1" applyFill="1" applyBorder="1" applyAlignment="1">
      <alignment horizontal="center" vertical="center" wrapText="1"/>
    </xf>
    <xf numFmtId="164" fontId="11" fillId="0" borderId="9" xfId="11" applyNumberFormat="1" applyFont="1" applyBorder="1" applyAlignment="1">
      <alignment horizontal="center" vertical="center"/>
    </xf>
    <xf numFmtId="164" fontId="11" fillId="0" borderId="18" xfId="11" applyNumberFormat="1" applyFont="1" applyBorder="1" applyAlignment="1">
      <alignment horizontal="center" vertical="center"/>
    </xf>
    <xf numFmtId="164" fontId="7" fillId="3" borderId="5" xfId="4" applyNumberFormat="1" applyFont="1" applyFill="1" applyBorder="1" applyAlignment="1">
      <alignment horizontal="center" vertical="center" wrapText="1"/>
    </xf>
    <xf numFmtId="0" fontId="11" fillId="0" borderId="1" xfId="4" applyFont="1" applyBorder="1" applyAlignment="1">
      <alignment horizontal="center" vertical="center"/>
    </xf>
    <xf numFmtId="164" fontId="7" fillId="0" borderId="27" xfId="3" applyFont="1" applyBorder="1" applyAlignment="1">
      <alignment vertical="center" wrapText="1"/>
    </xf>
    <xf numFmtId="164" fontId="5" fillId="0" borderId="27" xfId="3" applyFont="1" applyBorder="1" applyAlignment="1">
      <alignment vertical="center" wrapText="1"/>
    </xf>
    <xf numFmtId="164" fontId="5" fillId="0" borderId="45" xfId="3" applyFont="1" applyBorder="1" applyAlignment="1">
      <alignment vertical="center" wrapText="1"/>
    </xf>
    <xf numFmtId="164" fontId="7" fillId="0" borderId="63" xfId="3" applyFont="1" applyBorder="1" applyAlignment="1">
      <alignment vertical="center" wrapText="1"/>
    </xf>
    <xf numFmtId="164" fontId="35" fillId="8" borderId="20" xfId="1" applyFont="1" applyFill="1" applyBorder="1" applyAlignment="1">
      <alignment horizontal="center" vertical="center"/>
    </xf>
    <xf numFmtId="164" fontId="35" fillId="8" borderId="20" xfId="1" applyFont="1" applyFill="1" applyBorder="1" applyAlignment="1">
      <alignment horizontal="left" vertical="center" wrapText="1"/>
    </xf>
    <xf numFmtId="165" fontId="12" fillId="8" borderId="20" xfId="5" applyFont="1" applyFill="1" applyBorder="1" applyAlignment="1">
      <alignment horizontal="left" vertical="center"/>
    </xf>
    <xf numFmtId="165" fontId="11" fillId="9" borderId="20" xfId="4" applyNumberFormat="1" applyFont="1" applyFill="1" applyBorder="1" applyAlignment="1">
      <alignment horizontal="center" vertical="center"/>
    </xf>
    <xf numFmtId="165" fontId="7" fillId="9" borderId="20" xfId="4" applyNumberFormat="1" applyFont="1" applyFill="1" applyBorder="1" applyAlignment="1">
      <alignment horizontal="center" vertical="center"/>
    </xf>
    <xf numFmtId="165" fontId="8" fillId="9" borderId="20" xfId="4" applyNumberFormat="1" applyFont="1" applyFill="1" applyBorder="1" applyAlignment="1">
      <alignment horizontal="center" vertical="center"/>
    </xf>
    <xf numFmtId="165" fontId="2" fillId="10" borderId="1" xfId="4" applyNumberFormat="1" applyFont="1" applyFill="1" applyBorder="1" applyAlignment="1">
      <alignment horizontal="center" vertical="center" wrapText="1"/>
    </xf>
    <xf numFmtId="164" fontId="11" fillId="0" borderId="1" xfId="3" applyFont="1" applyBorder="1" applyAlignment="1">
      <alignment horizontal="left" vertical="center" wrapText="1"/>
    </xf>
    <xf numFmtId="164" fontId="42" fillId="8" borderId="32" xfId="1" applyFont="1" applyFill="1" applyBorder="1" applyAlignment="1">
      <alignment horizontal="center" vertical="center" wrapText="1"/>
    </xf>
    <xf numFmtId="164" fontId="40" fillId="8" borderId="48" xfId="1" applyFont="1" applyFill="1" applyBorder="1" applyAlignment="1">
      <alignment horizontal="left" vertical="center"/>
    </xf>
    <xf numFmtId="164" fontId="40" fillId="8" borderId="33" xfId="1" applyFont="1" applyFill="1" applyBorder="1" applyAlignment="1">
      <alignment horizontal="left" vertical="center"/>
    </xf>
    <xf numFmtId="164" fontId="40" fillId="8" borderId="7" xfId="1" applyFont="1" applyFill="1" applyBorder="1" applyAlignment="1">
      <alignment horizontal="left" vertical="center"/>
    </xf>
    <xf numFmtId="164" fontId="40" fillId="8" borderId="14" xfId="1" applyFont="1" applyFill="1" applyBorder="1" applyAlignment="1">
      <alignment horizontal="left" vertical="center"/>
    </xf>
    <xf numFmtId="164" fontId="6" fillId="0" borderId="53" xfId="3" applyFont="1" applyBorder="1" applyAlignment="1">
      <alignment horizontal="left" vertical="center" wrapText="1"/>
    </xf>
    <xf numFmtId="164" fontId="21" fillId="8" borderId="1" xfId="1" applyFont="1" applyFill="1" applyBorder="1" applyAlignment="1">
      <alignment horizontal="center" vertical="center"/>
    </xf>
    <xf numFmtId="165" fontId="11" fillId="10" borderId="1" xfId="4" applyNumberFormat="1" applyFont="1" applyFill="1" applyBorder="1" applyAlignment="1">
      <alignment horizontal="center" vertical="center"/>
    </xf>
    <xf numFmtId="165" fontId="2" fillId="10" borderId="1" xfId="4" applyNumberFormat="1" applyFont="1" applyFill="1" applyBorder="1" applyAlignment="1">
      <alignment horizontal="center" vertical="center"/>
    </xf>
    <xf numFmtId="164" fontId="10" fillId="8" borderId="7" xfId="1" applyFont="1" applyFill="1" applyBorder="1" applyAlignment="1">
      <alignment horizontal="left" vertical="center"/>
    </xf>
    <xf numFmtId="164" fontId="10" fillId="8" borderId="9" xfId="1" applyFont="1" applyFill="1" applyBorder="1" applyAlignment="1">
      <alignment horizontal="left" vertical="center"/>
    </xf>
    <xf numFmtId="164" fontId="10" fillId="8" borderId="6" xfId="1" applyFont="1" applyFill="1" applyBorder="1" applyAlignment="1">
      <alignment horizontal="left" vertical="center"/>
    </xf>
    <xf numFmtId="165" fontId="10" fillId="8" borderId="7" xfId="5" applyFont="1" applyFill="1" applyBorder="1" applyAlignment="1">
      <alignment horizontal="left" vertical="center" wrapText="1"/>
    </xf>
    <xf numFmtId="165" fontId="10" fillId="8" borderId="9" xfId="5" applyFont="1" applyFill="1" applyBorder="1" applyAlignment="1">
      <alignment horizontal="left" vertical="center" wrapText="1"/>
    </xf>
    <xf numFmtId="165" fontId="10" fillId="8" borderId="6" xfId="5" applyFont="1" applyFill="1" applyBorder="1" applyAlignment="1">
      <alignment horizontal="left" vertical="center" wrapText="1"/>
    </xf>
    <xf numFmtId="165" fontId="10" fillId="8" borderId="7" xfId="5" applyFont="1" applyFill="1" applyBorder="1" applyAlignment="1">
      <alignment horizontal="left" vertical="center"/>
    </xf>
    <xf numFmtId="165" fontId="10" fillId="8" borderId="9" xfId="5" applyFont="1" applyFill="1" applyBorder="1" applyAlignment="1">
      <alignment horizontal="left" vertical="center"/>
    </xf>
    <xf numFmtId="165" fontId="10" fillId="8" borderId="6" xfId="5" applyFont="1" applyFill="1" applyBorder="1" applyAlignment="1">
      <alignment horizontal="left" vertical="center"/>
    </xf>
    <xf numFmtId="164" fontId="42" fillId="8" borderId="32" xfId="1" applyFont="1" applyFill="1" applyBorder="1" applyAlignment="1">
      <alignment horizontal="center" vertical="center"/>
    </xf>
    <xf numFmtId="165" fontId="41" fillId="8" borderId="7" xfId="5" applyFont="1" applyFill="1" applyBorder="1" applyAlignment="1">
      <alignment horizontal="left" vertical="center"/>
    </xf>
    <xf numFmtId="165" fontId="41" fillId="8" borderId="14" xfId="5" applyFont="1" applyFill="1" applyBorder="1" applyAlignment="1">
      <alignment horizontal="left" vertical="center"/>
    </xf>
    <xf numFmtId="165" fontId="11" fillId="10" borderId="1" xfId="4" applyNumberFormat="1" applyFont="1" applyFill="1" applyBorder="1" applyAlignment="1">
      <alignment horizontal="center" vertical="center" wrapText="1"/>
    </xf>
    <xf numFmtId="164" fontId="11" fillId="0" borderId="16" xfId="3" applyFont="1" applyBorder="1" applyAlignment="1">
      <alignment horizontal="left" vertical="center" wrapText="1"/>
    </xf>
    <xf numFmtId="164" fontId="11" fillId="0" borderId="51" xfId="3" applyFont="1" applyBorder="1" applyAlignment="1">
      <alignment horizontal="left" vertical="center" wrapText="1"/>
    </xf>
    <xf numFmtId="164" fontId="11" fillId="0" borderId="37" xfId="3" applyFont="1" applyBorder="1" applyAlignment="1">
      <alignment horizontal="left" vertical="center" wrapText="1"/>
    </xf>
    <xf numFmtId="164" fontId="11" fillId="0" borderId="52" xfId="3" applyFont="1" applyBorder="1" applyAlignment="1">
      <alignment horizontal="left" vertical="center" wrapText="1"/>
    </xf>
    <xf numFmtId="165" fontId="11" fillId="10" borderId="5" xfId="4" applyNumberFormat="1" applyFont="1" applyFill="1" applyBorder="1" applyAlignment="1">
      <alignment horizontal="center" vertical="center"/>
    </xf>
    <xf numFmtId="165" fontId="8" fillId="10" borderId="1" xfId="4" applyNumberFormat="1" applyFont="1" applyFill="1" applyBorder="1" applyAlignment="1">
      <alignment horizontal="center" vertical="center"/>
    </xf>
    <xf numFmtId="164" fontId="21" fillId="10" borderId="1" xfId="1" applyFont="1" applyFill="1" applyBorder="1" applyAlignment="1">
      <alignment horizontal="center" vertical="center" wrapText="1"/>
    </xf>
    <xf numFmtId="164" fontId="21" fillId="10" borderId="14" xfId="1" applyFont="1" applyFill="1" applyBorder="1" applyAlignment="1">
      <alignment horizontal="center" vertical="center" wrapText="1"/>
    </xf>
    <xf numFmtId="164" fontId="27" fillId="0" borderId="58" xfId="12" applyNumberFormat="1" applyFont="1" applyBorder="1" applyAlignment="1">
      <alignment horizontal="left" vertical="center"/>
    </xf>
    <xf numFmtId="164" fontId="27" fillId="0" borderId="60" xfId="12" applyNumberFormat="1" applyFont="1" applyBorder="1" applyAlignment="1">
      <alignment horizontal="left" vertical="center"/>
    </xf>
    <xf numFmtId="164" fontId="24" fillId="0" borderId="57" xfId="3" applyFont="1" applyBorder="1" applyAlignment="1">
      <alignment horizontal="left" vertical="center" wrapText="1"/>
    </xf>
    <xf numFmtId="164" fontId="24" fillId="0" borderId="61" xfId="3" applyFont="1" applyBorder="1" applyAlignment="1">
      <alignment horizontal="left" vertical="center" wrapText="1"/>
    </xf>
    <xf numFmtId="164" fontId="43" fillId="8" borderId="59" xfId="1" applyFont="1" applyFill="1" applyBorder="1" applyAlignment="1">
      <alignment horizontal="center" vertical="center"/>
    </xf>
    <xf numFmtId="164" fontId="11" fillId="10" borderId="10" xfId="1" applyFont="1" applyFill="1" applyBorder="1" applyAlignment="1">
      <alignment horizontal="center" vertical="center" wrapText="1"/>
    </xf>
    <xf numFmtId="164" fontId="21" fillId="10" borderId="10" xfId="1" applyFont="1" applyFill="1" applyBorder="1" applyAlignment="1">
      <alignment horizontal="center" vertical="center" wrapText="1"/>
    </xf>
    <xf numFmtId="164" fontId="11" fillId="10" borderId="43" xfId="1" applyFont="1" applyFill="1" applyBorder="1" applyAlignment="1">
      <alignment horizontal="center" vertical="center" wrapText="1"/>
    </xf>
    <xf numFmtId="164" fontId="35" fillId="0" borderId="57" xfId="12" applyNumberFormat="1" applyFont="1" applyBorder="1" applyAlignment="1">
      <alignment horizontal="left" vertical="center"/>
    </xf>
    <xf numFmtId="164" fontId="35" fillId="0" borderId="61" xfId="12" applyNumberFormat="1" applyFont="1" applyBorder="1" applyAlignment="1">
      <alignment horizontal="left" vertical="center"/>
    </xf>
    <xf numFmtId="164" fontId="43" fillId="8" borderId="32" xfId="1" applyFont="1" applyFill="1" applyBorder="1" applyAlignment="1">
      <alignment horizontal="center" vertical="center"/>
    </xf>
    <xf numFmtId="164" fontId="40" fillId="8" borderId="48" xfId="1" applyFont="1" applyFill="1" applyBorder="1" applyAlignment="1">
      <alignment vertical="center"/>
    </xf>
    <xf numFmtId="164" fontId="40" fillId="8" borderId="33" xfId="1" applyFont="1" applyFill="1" applyBorder="1" applyAlignment="1">
      <alignment vertical="center"/>
    </xf>
    <xf numFmtId="165" fontId="40" fillId="8" borderId="7" xfId="5" applyFont="1" applyFill="1" applyBorder="1" applyAlignment="1">
      <alignment horizontal="left" vertical="center"/>
    </xf>
    <xf numFmtId="165" fontId="40" fillId="8" borderId="14" xfId="5" applyFont="1" applyFill="1" applyBorder="1" applyAlignment="1">
      <alignment horizontal="left" vertical="center"/>
    </xf>
    <xf numFmtId="165" fontId="41" fillId="8" borderId="7" xfId="5" applyFont="1" applyFill="1" applyBorder="1" applyAlignment="1">
      <alignment vertical="center"/>
    </xf>
    <xf numFmtId="165" fontId="41" fillId="8" borderId="14" xfId="5" applyFont="1" applyFill="1" applyBorder="1" applyAlignment="1">
      <alignment vertical="center"/>
    </xf>
    <xf numFmtId="165" fontId="11" fillId="10" borderId="29" xfId="4" applyNumberFormat="1" applyFont="1" applyFill="1" applyBorder="1" applyAlignment="1">
      <alignment horizontal="center" vertical="center"/>
    </xf>
    <xf numFmtId="165" fontId="11" fillId="10" borderId="10" xfId="4" applyNumberFormat="1" applyFont="1" applyFill="1" applyBorder="1" applyAlignment="1">
      <alignment horizontal="center" vertical="center"/>
    </xf>
    <xf numFmtId="165" fontId="2" fillId="10" borderId="10" xfId="4" applyNumberFormat="1" applyFont="1" applyFill="1" applyBorder="1" applyAlignment="1">
      <alignment horizontal="center" vertical="center"/>
    </xf>
    <xf numFmtId="164" fontId="35" fillId="0" borderId="57" xfId="3" applyFont="1" applyBorder="1" applyAlignment="1">
      <alignment horizontal="left" vertical="center" wrapText="1"/>
    </xf>
    <xf numFmtId="164" fontId="35" fillId="0" borderId="61" xfId="3" applyFont="1" applyBorder="1" applyAlignment="1">
      <alignment horizontal="left" vertical="center" wrapText="1"/>
    </xf>
    <xf numFmtId="164" fontId="43" fillId="8" borderId="34" xfId="1" applyFont="1" applyFill="1" applyBorder="1" applyAlignment="1">
      <alignment horizontal="center" vertical="center" wrapText="1"/>
    </xf>
    <xf numFmtId="164" fontId="40" fillId="8" borderId="35" xfId="1" applyFont="1" applyFill="1" applyBorder="1" applyAlignment="1">
      <alignment horizontal="left" vertical="center"/>
    </xf>
    <xf numFmtId="164" fontId="40" fillId="8" borderId="65" xfId="1" applyFont="1" applyFill="1" applyBorder="1" applyAlignment="1">
      <alignment horizontal="left" vertical="center"/>
    </xf>
    <xf numFmtId="165" fontId="40" fillId="8" borderId="6" xfId="5" applyFont="1" applyFill="1" applyBorder="1" applyAlignment="1">
      <alignment horizontal="left" vertical="center" wrapText="1"/>
    </xf>
    <xf numFmtId="165" fontId="40" fillId="8" borderId="18" xfId="5" applyFont="1" applyFill="1" applyBorder="1" applyAlignment="1">
      <alignment horizontal="left" vertical="center" wrapText="1"/>
    </xf>
    <xf numFmtId="165" fontId="40" fillId="8" borderId="9" xfId="5" applyFont="1" applyFill="1" applyBorder="1" applyAlignment="1">
      <alignment horizontal="left" vertical="center"/>
    </xf>
    <xf numFmtId="165" fontId="40" fillId="8" borderId="18" xfId="5" applyFont="1" applyFill="1" applyBorder="1" applyAlignment="1">
      <alignment horizontal="left" vertical="center"/>
    </xf>
    <xf numFmtId="165" fontId="7" fillId="10" borderId="1" xfId="4" applyNumberFormat="1" applyFont="1" applyFill="1" applyBorder="1" applyAlignment="1">
      <alignment horizontal="center" vertical="center"/>
    </xf>
    <xf numFmtId="164" fontId="35" fillId="0" borderId="8" xfId="12" applyNumberFormat="1" applyFont="1" applyBorder="1" applyAlignment="1">
      <alignment horizontal="left" vertical="center" wrapText="1"/>
    </xf>
    <xf numFmtId="164" fontId="35" fillId="0" borderId="37" xfId="3" applyFont="1" applyBorder="1" applyAlignment="1">
      <alignment horizontal="left" vertical="center" wrapText="1"/>
    </xf>
    <xf numFmtId="164" fontId="6" fillId="3" borderId="56" xfId="3" applyFont="1" applyFill="1" applyBorder="1" applyAlignment="1">
      <alignment horizontal="center" vertical="center" wrapText="1"/>
    </xf>
    <xf numFmtId="165" fontId="35" fillId="8" borderId="27" xfId="5" applyFont="1" applyFill="1" applyBorder="1" applyAlignment="1">
      <alignment horizontal="left" vertical="center"/>
    </xf>
    <xf numFmtId="165" fontId="33" fillId="8" borderId="27" xfId="5" applyFont="1" applyFill="1" applyBorder="1" applyAlignment="1">
      <alignment horizontal="left" vertical="center"/>
    </xf>
    <xf numFmtId="165" fontId="7" fillId="10" borderId="36" xfId="4" applyNumberFormat="1" applyFont="1" applyFill="1" applyBorder="1" applyAlignment="1">
      <alignment horizontal="center" vertical="center"/>
    </xf>
    <xf numFmtId="165" fontId="7" fillId="10" borderId="6" xfId="4" applyNumberFormat="1" applyFont="1" applyFill="1" applyBorder="1" applyAlignment="1">
      <alignment horizontal="center" vertical="center"/>
    </xf>
    <xf numFmtId="165" fontId="7" fillId="10" borderId="20" xfId="4" applyNumberFormat="1" applyFont="1" applyFill="1" applyBorder="1" applyAlignment="1">
      <alignment horizontal="center" vertical="center" wrapText="1"/>
    </xf>
    <xf numFmtId="164" fontId="11" fillId="10" borderId="27" xfId="1" applyFont="1" applyFill="1" applyBorder="1" applyAlignment="1">
      <alignment horizontal="center" vertical="center"/>
    </xf>
    <xf numFmtId="164" fontId="21" fillId="0" borderId="7" xfId="3" applyFont="1" applyBorder="1" applyAlignment="1">
      <alignment horizontal="left" vertical="top" wrapText="1"/>
    </xf>
    <xf numFmtId="164" fontId="37" fillId="0" borderId="7" xfId="12" applyNumberFormat="1" applyFont="1" applyBorder="1" applyAlignment="1">
      <alignment horizontal="left" vertical="center" wrapText="1"/>
    </xf>
    <xf numFmtId="164" fontId="6" fillId="0" borderId="7" xfId="3" applyFont="1" applyBorder="1" applyAlignment="1">
      <alignment horizontal="left" vertical="center" wrapText="1"/>
    </xf>
    <xf numFmtId="164" fontId="35" fillId="8" borderId="27" xfId="1" applyFont="1" applyFill="1" applyBorder="1" applyAlignment="1">
      <alignment horizontal="left" vertical="center"/>
    </xf>
    <xf numFmtId="165" fontId="7" fillId="10" borderId="20" xfId="4" applyNumberFormat="1" applyFont="1" applyFill="1" applyBorder="1" applyAlignment="1">
      <alignment horizontal="center" vertical="center"/>
    </xf>
    <xf numFmtId="165" fontId="8" fillId="10" borderId="20" xfId="4" applyNumberFormat="1" applyFont="1" applyFill="1" applyBorder="1" applyAlignment="1">
      <alignment horizontal="center" vertical="center"/>
    </xf>
    <xf numFmtId="164" fontId="7" fillId="10" borderId="27" xfId="1" applyFont="1" applyFill="1" applyBorder="1" applyAlignment="1">
      <alignment horizontal="center" vertical="center"/>
    </xf>
    <xf numFmtId="164" fontId="5" fillId="0" borderId="27" xfId="3" applyFont="1" applyBorder="1" applyAlignment="1">
      <alignment horizontal="left" vertical="center" wrapText="1"/>
    </xf>
    <xf numFmtId="164" fontId="37" fillId="0" borderId="27" xfId="12" applyNumberFormat="1" applyFont="1" applyBorder="1" applyAlignment="1">
      <alignment horizontal="left" vertical="center" wrapText="1"/>
    </xf>
    <xf numFmtId="164" fontId="6" fillId="0" borderId="27" xfId="3" applyFont="1" applyBorder="1" applyAlignment="1">
      <alignment horizontal="left" vertical="center" wrapText="1"/>
    </xf>
    <xf numFmtId="164" fontId="35" fillId="8" borderId="1" xfId="1" applyFont="1" applyFill="1" applyBorder="1" applyAlignment="1">
      <alignment horizontal="center" vertical="center"/>
    </xf>
    <xf numFmtId="164" fontId="35" fillId="8" borderId="1" xfId="1" applyFont="1" applyFill="1" applyBorder="1" applyAlignment="1">
      <alignment horizontal="left" vertical="center"/>
    </xf>
    <xf numFmtId="165" fontId="12" fillId="8" borderId="1" xfId="5" applyFont="1" applyFill="1" applyBorder="1" applyAlignment="1">
      <alignment horizontal="left" vertical="center"/>
    </xf>
    <xf numFmtId="164" fontId="11" fillId="10" borderId="1" xfId="1" applyFont="1" applyFill="1" applyBorder="1" applyAlignment="1">
      <alignment horizontal="center" vertical="center"/>
    </xf>
    <xf numFmtId="164" fontId="5" fillId="0" borderId="1" xfId="3" applyFont="1" applyBorder="1" applyAlignment="1">
      <alignment horizontal="left" vertical="center" wrapText="1"/>
    </xf>
    <xf numFmtId="164" fontId="6" fillId="0" borderId="1" xfId="3" applyFont="1" applyBorder="1" applyAlignment="1">
      <alignment horizontal="left" vertical="center" wrapText="1"/>
    </xf>
    <xf numFmtId="164" fontId="6" fillId="3" borderId="12" xfId="3" applyFont="1" applyFill="1" applyBorder="1" applyAlignment="1">
      <alignment horizontal="center" vertical="center" wrapText="1"/>
    </xf>
    <xf numFmtId="164" fontId="35" fillId="8" borderId="20" xfId="1" applyFont="1" applyFill="1" applyBorder="1" applyAlignment="1">
      <alignment horizontal="left" vertical="center"/>
    </xf>
    <xf numFmtId="165" fontId="33" fillId="8" borderId="20" xfId="5" applyFont="1" applyFill="1" applyBorder="1" applyAlignment="1">
      <alignment horizontal="left" vertical="center"/>
    </xf>
    <xf numFmtId="165" fontId="11" fillId="10" borderId="20" xfId="4" applyNumberFormat="1" applyFont="1" applyFill="1" applyBorder="1" applyAlignment="1">
      <alignment horizontal="center" vertical="center"/>
    </xf>
    <xf numFmtId="165" fontId="8" fillId="10" borderId="20" xfId="4" applyNumberFormat="1" applyFont="1" applyFill="1" applyBorder="1" applyAlignment="1">
      <alignment horizontal="center" vertical="center" wrapText="1"/>
    </xf>
    <xf numFmtId="165" fontId="11" fillId="10" borderId="20" xfId="4" applyNumberFormat="1" applyFont="1" applyFill="1" applyBorder="1" applyAlignment="1">
      <alignment horizontal="center" vertical="center" wrapText="1"/>
    </xf>
    <xf numFmtId="164" fontId="5" fillId="0" borderId="20" xfId="3" applyFont="1" applyBorder="1" applyAlignment="1">
      <alignment horizontal="left" vertical="center" wrapText="1"/>
    </xf>
    <xf numFmtId="164" fontId="6" fillId="0" borderId="20" xfId="3" applyFont="1" applyBorder="1" applyAlignment="1">
      <alignment horizontal="left" vertical="center" wrapText="1"/>
    </xf>
    <xf numFmtId="165" fontId="11" fillId="10" borderId="27" xfId="4" applyNumberFormat="1" applyFont="1" applyFill="1" applyBorder="1" applyAlignment="1">
      <alignment horizontal="center" vertical="center" wrapText="1"/>
    </xf>
    <xf numFmtId="164" fontId="5" fillId="2" borderId="27" xfId="3" applyFont="1" applyFill="1" applyBorder="1" applyAlignment="1">
      <alignment horizontal="left" vertical="center" wrapText="1"/>
    </xf>
    <xf numFmtId="164" fontId="5" fillId="2" borderId="26" xfId="3" applyFont="1" applyFill="1" applyBorder="1" applyAlignment="1">
      <alignment horizontal="left" vertical="center" wrapText="1"/>
    </xf>
    <xf numFmtId="164" fontId="5" fillId="2" borderId="28" xfId="3" applyFont="1" applyFill="1" applyBorder="1" applyAlignment="1">
      <alignment horizontal="left" vertical="center" wrapText="1"/>
    </xf>
    <xf numFmtId="164" fontId="6" fillId="2" borderId="27" xfId="3" applyFont="1" applyFill="1" applyBorder="1" applyAlignment="1">
      <alignment horizontal="left" vertical="center" wrapText="1"/>
    </xf>
    <xf numFmtId="164" fontId="6" fillId="2" borderId="26" xfId="3" applyFont="1" applyFill="1" applyBorder="1" applyAlignment="1">
      <alignment horizontal="left" vertical="center" wrapText="1"/>
    </xf>
    <xf numFmtId="164" fontId="6" fillId="2" borderId="28" xfId="3" applyFont="1" applyFill="1" applyBorder="1" applyAlignment="1">
      <alignment horizontal="left" vertical="center" wrapText="1"/>
    </xf>
    <xf numFmtId="164" fontId="35" fillId="8" borderId="26" xfId="1" applyFont="1" applyFill="1" applyBorder="1" applyAlignment="1">
      <alignment horizontal="left" vertical="center"/>
    </xf>
    <xf numFmtId="164" fontId="35" fillId="8" borderId="28" xfId="1" applyFont="1" applyFill="1" applyBorder="1" applyAlignment="1">
      <alignment horizontal="left" vertical="center"/>
    </xf>
    <xf numFmtId="165" fontId="33" fillId="8" borderId="26" xfId="5" applyFont="1" applyFill="1" applyBorder="1" applyAlignment="1">
      <alignment horizontal="left" vertical="center"/>
    </xf>
    <xf numFmtId="165" fontId="33" fillId="8" borderId="28" xfId="5" applyFont="1" applyFill="1" applyBorder="1" applyAlignment="1">
      <alignment horizontal="left" vertical="center"/>
    </xf>
    <xf numFmtId="164" fontId="35" fillId="8" borderId="25" xfId="1" applyFont="1" applyFill="1" applyBorder="1" applyAlignment="1">
      <alignment horizontal="center" vertical="center" wrapText="1"/>
    </xf>
    <xf numFmtId="165" fontId="11" fillId="10" borderId="25" xfId="4" applyNumberFormat="1" applyFont="1" applyFill="1" applyBorder="1" applyAlignment="1">
      <alignment horizontal="center" vertical="center" wrapText="1"/>
    </xf>
    <xf numFmtId="164" fontId="11" fillId="3" borderId="1" xfId="3" applyFont="1" applyFill="1" applyBorder="1" applyAlignment="1">
      <alignment horizontal="left" vertical="center" wrapText="1"/>
    </xf>
    <xf numFmtId="164" fontId="21" fillId="3" borderId="7" xfId="3" applyFont="1" applyFill="1" applyBorder="1" applyAlignment="1">
      <alignment horizontal="left" vertical="center" wrapText="1"/>
    </xf>
    <xf numFmtId="164" fontId="21" fillId="3" borderId="9" xfId="3" applyFont="1" applyFill="1" applyBorder="1" applyAlignment="1">
      <alignment horizontal="left" vertical="center" wrapText="1"/>
    </xf>
    <xf numFmtId="164" fontId="21" fillId="3" borderId="6" xfId="3" applyFont="1" applyFill="1" applyBorder="1" applyAlignment="1">
      <alignment horizontal="left" vertical="center" wrapText="1"/>
    </xf>
    <xf numFmtId="164" fontId="48" fillId="3" borderId="1" xfId="12" applyNumberFormat="1" applyFont="1" applyFill="1" applyBorder="1" applyAlignment="1">
      <alignment horizontal="left" vertical="center" wrapText="1"/>
    </xf>
    <xf numFmtId="164" fontId="2" fillId="3" borderId="1" xfId="3" applyFill="1" applyBorder="1" applyAlignment="1">
      <alignment horizontal="left" vertical="center"/>
    </xf>
    <xf numFmtId="165" fontId="11" fillId="10" borderId="26" xfId="4" applyNumberFormat="1" applyFont="1" applyFill="1" applyBorder="1" applyAlignment="1">
      <alignment horizontal="center" vertical="center" wrapText="1"/>
    </xf>
    <xf numFmtId="164" fontId="5" fillId="0" borderId="44" xfId="3" applyFont="1" applyBorder="1" applyAlignment="1">
      <alignment horizontal="left" vertical="center" wrapText="1"/>
    </xf>
    <xf numFmtId="164" fontId="5" fillId="0" borderId="50" xfId="3" applyFont="1" applyBorder="1" applyAlignment="1">
      <alignment horizontal="left" vertical="center" wrapText="1"/>
    </xf>
    <xf numFmtId="164" fontId="29" fillId="0" borderId="27" xfId="3" applyFont="1" applyBorder="1" applyAlignment="1">
      <alignment horizontal="left" vertical="center" wrapText="1"/>
    </xf>
    <xf numFmtId="164" fontId="29" fillId="0" borderId="26" xfId="3" applyFont="1" applyBorder="1" applyAlignment="1">
      <alignment horizontal="left" vertical="center" wrapText="1"/>
    </xf>
    <xf numFmtId="164" fontId="38" fillId="0" borderId="27" xfId="3" applyFont="1" applyBorder="1" applyAlignment="1">
      <alignment horizontal="left" vertical="center" wrapText="1"/>
    </xf>
    <xf numFmtId="164" fontId="38" fillId="0" borderId="26" xfId="3" applyFont="1" applyBorder="1" applyAlignment="1">
      <alignment horizontal="left" vertical="center" wrapText="1"/>
    </xf>
    <xf numFmtId="164" fontId="38" fillId="0" borderId="28" xfId="3" applyFont="1" applyBorder="1" applyAlignment="1">
      <alignment horizontal="left" vertical="center" wrapText="1"/>
    </xf>
    <xf numFmtId="164" fontId="5" fillId="0" borderId="26" xfId="3" applyFont="1" applyBorder="1" applyAlignment="1">
      <alignment horizontal="left" vertical="center" wrapText="1"/>
    </xf>
    <xf numFmtId="164" fontId="5" fillId="0" borderId="28" xfId="3" applyFont="1" applyBorder="1" applyAlignment="1">
      <alignment horizontal="left" vertical="center" wrapText="1"/>
    </xf>
    <xf numFmtId="164" fontId="28" fillId="0" borderId="27" xfId="12" applyNumberFormat="1" applyBorder="1" applyAlignment="1">
      <alignment horizontal="left" vertical="center" wrapText="1"/>
    </xf>
    <xf numFmtId="164" fontId="28" fillId="0" borderId="26" xfId="12" applyNumberFormat="1" applyBorder="1" applyAlignment="1">
      <alignment horizontal="left" vertical="center" wrapText="1"/>
    </xf>
    <xf numFmtId="164" fontId="28" fillId="0" borderId="28" xfId="12" applyNumberFormat="1" applyBorder="1" applyAlignment="1">
      <alignment horizontal="left" vertical="center" wrapText="1"/>
    </xf>
    <xf numFmtId="165" fontId="11" fillId="10" borderId="25" xfId="4" applyNumberFormat="1" applyFont="1" applyFill="1" applyBorder="1" applyAlignment="1">
      <alignment horizontal="center" vertical="center"/>
    </xf>
    <xf numFmtId="165" fontId="8" fillId="10" borderId="25" xfId="4" applyNumberFormat="1" applyFont="1" applyFill="1" applyBorder="1" applyAlignment="1">
      <alignment horizontal="center" vertical="center"/>
    </xf>
    <xf numFmtId="165" fontId="8" fillId="10" borderId="25" xfId="4" applyNumberFormat="1" applyFont="1" applyFill="1" applyBorder="1" applyAlignment="1">
      <alignment horizontal="center" vertical="center" wrapText="1"/>
    </xf>
    <xf numFmtId="164" fontId="6" fillId="0" borderId="44" xfId="3" applyFont="1" applyBorder="1" applyAlignment="1">
      <alignment horizontal="left" vertical="center" wrapText="1"/>
    </xf>
    <xf numFmtId="164" fontId="6" fillId="0" borderId="50" xfId="3" applyFont="1" applyBorder="1" applyAlignment="1">
      <alignment horizontal="left" vertical="center" wrapText="1"/>
    </xf>
    <xf numFmtId="164" fontId="6" fillId="0" borderId="46" xfId="3" applyFont="1" applyBorder="1" applyAlignment="1">
      <alignment horizontal="left" vertical="center" wrapText="1"/>
    </xf>
    <xf numFmtId="164" fontId="6" fillId="0" borderId="45" xfId="3" applyFont="1" applyBorder="1" applyAlignment="1">
      <alignment horizontal="left" vertical="center" wrapText="1"/>
    </xf>
    <xf numFmtId="164" fontId="6" fillId="0" borderId="39" xfId="3" applyFont="1" applyBorder="1" applyAlignment="1">
      <alignment horizontal="left" vertical="center" wrapText="1"/>
    </xf>
    <xf numFmtId="164" fontId="6" fillId="0" borderId="49" xfId="3" applyFont="1" applyBorder="1" applyAlignment="1">
      <alignment horizontal="left" vertical="center" wrapText="1"/>
    </xf>
    <xf numFmtId="164" fontId="35" fillId="8" borderId="8" xfId="1" applyFont="1" applyFill="1" applyBorder="1" applyAlignment="1">
      <alignment horizontal="center" vertical="center"/>
    </xf>
    <xf numFmtId="164" fontId="35" fillId="8" borderId="30" xfId="1" applyFont="1" applyFill="1" applyBorder="1" applyAlignment="1">
      <alignment horizontal="left" vertical="center"/>
    </xf>
    <xf numFmtId="164" fontId="35" fillId="8" borderId="31" xfId="1" applyFont="1" applyFill="1" applyBorder="1" applyAlignment="1">
      <alignment horizontal="left" vertical="center"/>
    </xf>
    <xf numFmtId="164" fontId="35" fillId="8" borderId="11" xfId="1" applyFont="1" applyFill="1" applyBorder="1" applyAlignment="1">
      <alignment horizontal="left" vertical="center"/>
    </xf>
    <xf numFmtId="165" fontId="33" fillId="8" borderId="7" xfId="5" applyFont="1" applyFill="1" applyBorder="1" applyAlignment="1">
      <alignment horizontal="left" vertical="center" wrapText="1"/>
    </xf>
    <xf numFmtId="165" fontId="33" fillId="8" borderId="9" xfId="5" applyFont="1" applyFill="1" applyBorder="1" applyAlignment="1">
      <alignment horizontal="left" vertical="center" wrapText="1"/>
    </xf>
    <xf numFmtId="165" fontId="33" fillId="8" borderId="6" xfId="5" applyFont="1" applyFill="1" applyBorder="1" applyAlignment="1">
      <alignment horizontal="left" vertical="center" wrapText="1"/>
    </xf>
    <xf numFmtId="165" fontId="33" fillId="8" borderId="21" xfId="5" applyFont="1" applyFill="1" applyBorder="1" applyAlignment="1">
      <alignment horizontal="left" vertical="center"/>
    </xf>
    <xf numFmtId="165" fontId="33" fillId="8" borderId="13" xfId="5" applyFont="1" applyFill="1" applyBorder="1" applyAlignment="1">
      <alignment horizontal="left" vertical="center"/>
    </xf>
    <xf numFmtId="165" fontId="33" fillId="8" borderId="22" xfId="5" applyFont="1" applyFill="1" applyBorder="1" applyAlignment="1">
      <alignment horizontal="left" vertical="center"/>
    </xf>
    <xf numFmtId="165" fontId="33" fillId="8" borderId="27" xfId="5" applyFont="1" applyFill="1" applyBorder="1" applyAlignment="1">
      <alignment horizontal="left" vertical="center" wrapText="1"/>
    </xf>
    <xf numFmtId="165" fontId="33" fillId="8" borderId="26" xfId="5" applyFont="1" applyFill="1" applyBorder="1" applyAlignment="1">
      <alignment horizontal="left" vertical="center" wrapText="1"/>
    </xf>
    <xf numFmtId="165" fontId="33" fillId="8" borderId="28" xfId="5" applyFont="1" applyFill="1" applyBorder="1" applyAlignment="1">
      <alignment horizontal="left" vertical="center" wrapText="1"/>
    </xf>
    <xf numFmtId="165" fontId="11" fillId="10" borderId="7" xfId="4" applyNumberFormat="1" applyFont="1" applyFill="1" applyBorder="1" applyAlignment="1">
      <alignment horizontal="center" vertical="center" wrapText="1"/>
    </xf>
    <xf numFmtId="165" fontId="11" fillId="10" borderId="9" xfId="4" applyNumberFormat="1" applyFont="1" applyFill="1" applyBorder="1" applyAlignment="1">
      <alignment horizontal="center" vertical="center" wrapText="1"/>
    </xf>
    <xf numFmtId="164" fontId="5" fillId="0" borderId="30" xfId="3" applyFont="1" applyBorder="1" applyAlignment="1">
      <alignment horizontal="left" vertical="center" wrapText="1"/>
    </xf>
    <xf numFmtId="164" fontId="5" fillId="0" borderId="31" xfId="3" applyFont="1" applyBorder="1" applyAlignment="1">
      <alignment horizontal="left" vertical="center" wrapText="1"/>
    </xf>
    <xf numFmtId="164" fontId="5" fillId="0" borderId="11" xfId="3" applyFont="1" applyBorder="1" applyAlignment="1">
      <alignment horizontal="left" vertical="center" wrapText="1"/>
    </xf>
    <xf numFmtId="164" fontId="6" fillId="0" borderId="9" xfId="3" applyFont="1" applyBorder="1" applyAlignment="1">
      <alignment horizontal="left" vertical="center" wrapText="1"/>
    </xf>
    <xf numFmtId="1" fontId="16" fillId="11" borderId="3" xfId="10" applyNumberFormat="1" applyFont="1" applyFill="1" applyBorder="1" applyAlignment="1" applyProtection="1">
      <alignment horizontal="center" vertical="center" wrapText="1"/>
      <protection locked="0"/>
    </xf>
    <xf numFmtId="1" fontId="16" fillId="11" borderId="3" xfId="10" applyNumberFormat="1" applyFont="1" applyFill="1" applyBorder="1" applyAlignment="1" applyProtection="1">
      <alignment horizontal="left" vertical="center" wrapText="1"/>
      <protection locked="0"/>
    </xf>
    <xf numFmtId="1" fontId="16" fillId="11" borderId="4" xfId="1" applyNumberFormat="1" applyFont="1" applyFill="1" applyBorder="1" applyAlignment="1" applyProtection="1">
      <alignment horizontal="center" vertical="center" wrapText="1"/>
      <protection locked="0"/>
    </xf>
    <xf numFmtId="164" fontId="21" fillId="11" borderId="3" xfId="1" applyFont="1" applyFill="1" applyBorder="1" applyAlignment="1">
      <alignment horizontal="center" vertical="center"/>
    </xf>
    <xf numFmtId="0" fontId="18" fillId="11" borderId="3" xfId="2" applyFont="1" applyFill="1" applyBorder="1" applyAlignment="1">
      <alignment horizontal="center" wrapText="1"/>
    </xf>
    <xf numFmtId="165" fontId="8" fillId="10" borderId="23" xfId="4" applyNumberFormat="1" applyFont="1" applyFill="1" applyBorder="1" applyAlignment="1">
      <alignment horizontal="center" vertical="center"/>
    </xf>
    <xf numFmtId="165" fontId="8" fillId="10" borderId="4" xfId="4" applyNumberFormat="1" applyFont="1" applyFill="1" applyBorder="1" applyAlignment="1">
      <alignment horizontal="center" vertical="center"/>
    </xf>
    <xf numFmtId="165" fontId="8" fillId="10" borderId="4" xfId="4" applyNumberFormat="1" applyFont="1" applyFill="1" applyBorder="1" applyAlignment="1">
      <alignment horizontal="center" vertical="center" wrapText="1"/>
    </xf>
    <xf numFmtId="165" fontId="11" fillId="10" borderId="28" xfId="4" applyNumberFormat="1" applyFont="1" applyFill="1" applyBorder="1" applyAlignment="1">
      <alignment horizontal="center" vertical="center" wrapText="1"/>
    </xf>
    <xf numFmtId="164" fontId="6" fillId="0" borderId="54" xfId="3" applyFont="1" applyBorder="1" applyAlignment="1">
      <alignment horizontal="left" vertical="center" wrapText="1"/>
    </xf>
    <xf numFmtId="164" fontId="6" fillId="0" borderId="55" xfId="3" applyFont="1" applyBorder="1" applyAlignment="1">
      <alignment horizontal="left" vertical="center" wrapText="1"/>
    </xf>
    <xf numFmtId="164" fontId="11" fillId="10" borderId="26" xfId="1" applyFont="1" applyFill="1" applyBorder="1" applyAlignment="1">
      <alignment horizontal="center" vertical="center"/>
    </xf>
    <xf numFmtId="164" fontId="11" fillId="10" borderId="28" xfId="1" applyFont="1" applyFill="1" applyBorder="1" applyAlignment="1">
      <alignment horizontal="center" vertical="center"/>
    </xf>
    <xf numFmtId="164" fontId="27" fillId="0" borderId="27" xfId="3" applyFont="1" applyBorder="1" applyAlignment="1">
      <alignment horizontal="left" vertical="center" wrapText="1"/>
    </xf>
    <xf numFmtId="164" fontId="27" fillId="0" borderId="26" xfId="3" applyFont="1" applyBorder="1" applyAlignment="1">
      <alignment horizontal="left" vertical="center" wrapText="1"/>
    </xf>
    <xf numFmtId="164" fontId="34" fillId="2" borderId="27" xfId="3" applyFont="1" applyFill="1" applyBorder="1" applyAlignment="1">
      <alignment horizontal="left" vertical="center" wrapText="1"/>
    </xf>
    <xf numFmtId="164" fontId="34" fillId="2" borderId="26" xfId="3" applyFont="1" applyFill="1" applyBorder="1" applyAlignment="1">
      <alignment horizontal="left" vertical="center" wrapText="1"/>
    </xf>
    <xf numFmtId="164" fontId="34" fillId="2" borderId="28" xfId="3" applyFont="1" applyFill="1" applyBorder="1" applyAlignment="1">
      <alignment horizontal="left" vertical="center" wrapText="1"/>
    </xf>
    <xf numFmtId="165" fontId="27" fillId="10" borderId="20" xfId="4" applyNumberFormat="1" applyFont="1" applyFill="1" applyBorder="1" applyAlignment="1">
      <alignment horizontal="center" vertical="center"/>
    </xf>
    <xf numFmtId="164" fontId="37" fillId="0" borderId="20" xfId="12" applyNumberFormat="1" applyFont="1" applyBorder="1" applyAlignment="1">
      <alignment horizontal="left" vertical="center" wrapText="1"/>
    </xf>
    <xf numFmtId="0" fontId="37" fillId="0" borderId="20" xfId="12" applyFont="1" applyBorder="1" applyAlignment="1">
      <alignment vertical="center"/>
    </xf>
    <xf numFmtId="164" fontId="6" fillId="0" borderId="20" xfId="3" applyFont="1" applyBorder="1" applyAlignment="1">
      <alignment horizontal="left" vertical="center"/>
    </xf>
    <xf numFmtId="0" fontId="0" fillId="0" borderId="20" xfId="0" applyBorder="1" applyAlignment="1">
      <alignment vertical="center"/>
    </xf>
    <xf numFmtId="165" fontId="34" fillId="10" borderId="20" xfId="4" applyNumberFormat="1" applyFont="1" applyFill="1" applyBorder="1" applyAlignment="1">
      <alignment horizontal="center" vertical="center"/>
    </xf>
    <xf numFmtId="165" fontId="34" fillId="10" borderId="20" xfId="4" applyNumberFormat="1" applyFont="1" applyFill="1" applyBorder="1" applyAlignment="1">
      <alignment horizontal="center" vertical="center" wrapText="1"/>
    </xf>
    <xf numFmtId="164" fontId="11" fillId="0" borderId="27" xfId="1" applyFont="1" applyBorder="1" applyAlignment="1">
      <alignment vertical="center"/>
    </xf>
    <xf numFmtId="164" fontId="11" fillId="0" borderId="26" xfId="1" applyFont="1" applyBorder="1" applyAlignment="1">
      <alignment vertical="center"/>
    </xf>
    <xf numFmtId="164" fontId="11" fillId="0" borderId="28" xfId="1" applyFont="1" applyBorder="1" applyAlignment="1">
      <alignment vertical="center"/>
    </xf>
    <xf numFmtId="164" fontId="6" fillId="0" borderId="26" xfId="3" applyFont="1" applyBorder="1" applyAlignment="1">
      <alignment horizontal="left" vertical="center" wrapText="1"/>
    </xf>
    <xf numFmtId="164" fontId="6" fillId="0" borderId="28" xfId="3" applyFont="1" applyBorder="1" applyAlignment="1">
      <alignment horizontal="left" vertical="center" wrapText="1"/>
    </xf>
    <xf numFmtId="0" fontId="0" fillId="10" borderId="20" xfId="2" applyFont="1" applyFill="1" applyBorder="1" applyAlignment="1">
      <alignment horizontal="center" vertical="center"/>
    </xf>
    <xf numFmtId="164" fontId="23" fillId="0" borderId="27" xfId="3" applyFont="1" applyBorder="1" applyAlignment="1">
      <alignment horizontal="left" vertical="center" wrapText="1"/>
    </xf>
    <xf numFmtId="164" fontId="23" fillId="0" borderId="26" xfId="3" applyFont="1" applyBorder="1" applyAlignment="1">
      <alignment horizontal="left" vertical="center" wrapText="1"/>
    </xf>
    <xf numFmtId="164" fontId="23" fillId="0" borderId="28" xfId="3" applyFont="1" applyBorder="1" applyAlignment="1">
      <alignment horizontal="left" vertical="center" wrapText="1"/>
    </xf>
    <xf numFmtId="164" fontId="35" fillId="8" borderId="44" xfId="1" applyFont="1" applyFill="1" applyBorder="1" applyAlignment="1">
      <alignment horizontal="left" vertical="center"/>
    </xf>
    <xf numFmtId="164" fontId="35" fillId="8" borderId="50" xfId="1" applyFont="1" applyFill="1" applyBorder="1" applyAlignment="1">
      <alignment horizontal="left" vertical="center"/>
    </xf>
    <xf numFmtId="0" fontId="46" fillId="10" borderId="20" xfId="2" applyFont="1" applyFill="1" applyBorder="1" applyAlignment="1">
      <alignment horizontal="center" vertical="center"/>
    </xf>
    <xf numFmtId="165" fontId="27" fillId="10" borderId="20" xfId="4" applyNumberFormat="1" applyFont="1" applyFill="1" applyBorder="1" applyAlignment="1">
      <alignment horizontal="center" vertical="center" wrapText="1"/>
    </xf>
    <xf numFmtId="0" fontId="46" fillId="10" borderId="20" xfId="2" applyFont="1" applyFill="1" applyBorder="1" applyAlignment="1">
      <alignment horizontal="center" vertical="center" wrapText="1"/>
    </xf>
    <xf numFmtId="165" fontId="11" fillId="10" borderId="27" xfId="4" applyNumberFormat="1" applyFont="1" applyFill="1" applyBorder="1" applyAlignment="1">
      <alignment horizontal="center" vertical="center"/>
    </xf>
    <xf numFmtId="165" fontId="11" fillId="10" borderId="28" xfId="4" applyNumberFormat="1" applyFont="1" applyFill="1" applyBorder="1" applyAlignment="1">
      <alignment horizontal="center" vertical="center"/>
    </xf>
    <xf numFmtId="1" fontId="16" fillId="10" borderId="3" xfId="10" applyNumberFormat="1" applyFont="1" applyFill="1" applyBorder="1" applyAlignment="1" applyProtection="1">
      <alignment horizontal="left" vertical="center" wrapText="1"/>
      <protection locked="0"/>
    </xf>
    <xf numFmtId="1" fontId="16" fillId="10" borderId="1" xfId="10" applyNumberFormat="1" applyFont="1" applyFill="1" applyBorder="1" applyAlignment="1" applyProtection="1">
      <alignment horizontal="left" vertical="center"/>
      <protection locked="0"/>
    </xf>
    <xf numFmtId="1" fontId="16" fillId="10" borderId="4" xfId="1" applyNumberFormat="1" applyFont="1" applyFill="1" applyBorder="1" applyAlignment="1" applyProtection="1">
      <alignment horizontal="center" vertical="center" wrapText="1"/>
      <protection locked="0"/>
    </xf>
    <xf numFmtId="1" fontId="16" fillId="10" borderId="3" xfId="1" applyNumberFormat="1" applyFont="1" applyFill="1" applyBorder="1" applyAlignment="1" applyProtection="1">
      <alignment horizontal="center" vertical="center" wrapText="1"/>
      <protection locked="0"/>
    </xf>
    <xf numFmtId="0" fontId="35" fillId="12" borderId="25" xfId="0" applyFont="1" applyFill="1" applyBorder="1" applyAlignment="1">
      <alignment horizontal="center" vertical="center" wrapText="1"/>
    </xf>
    <xf numFmtId="0" fontId="35" fillId="12" borderId="47" xfId="0" applyFont="1" applyFill="1" applyBorder="1" applyAlignment="1">
      <alignment horizontal="center" vertical="center" wrapText="1"/>
    </xf>
    <xf numFmtId="0" fontId="35" fillId="12" borderId="24" xfId="0" applyFont="1" applyFill="1" applyBorder="1" applyAlignment="1">
      <alignment horizontal="center" vertical="center" wrapText="1"/>
    </xf>
    <xf numFmtId="0" fontId="0" fillId="10" borderId="20" xfId="2" applyFont="1" applyFill="1" applyBorder="1" applyAlignment="1">
      <alignment horizontal="center" vertical="center" wrapText="1"/>
    </xf>
    <xf numFmtId="164" fontId="27" fillId="0" borderId="20" xfId="12" applyNumberFormat="1" applyFont="1" applyBorder="1" applyAlignment="1">
      <alignment horizontal="left" vertical="center" wrapText="1"/>
    </xf>
    <xf numFmtId="0" fontId="27" fillId="0" borderId="20" xfId="12" applyFont="1" applyBorder="1" applyAlignment="1">
      <alignment vertical="center"/>
    </xf>
    <xf numFmtId="164" fontId="49" fillId="0" borderId="20" xfId="3" applyFont="1" applyBorder="1" applyAlignment="1">
      <alignment horizontal="left" vertical="center"/>
    </xf>
    <xf numFmtId="0" fontId="40" fillId="0" borderId="20" xfId="0" applyFont="1" applyBorder="1" applyAlignment="1">
      <alignment vertical="center"/>
    </xf>
    <xf numFmtId="0" fontId="11" fillId="0" borderId="7" xfId="0" applyFont="1" applyBorder="1" applyAlignment="1">
      <alignment horizontal="left" wrapText="1"/>
    </xf>
    <xf numFmtId="0" fontId="11" fillId="0" borderId="9" xfId="0" applyFont="1" applyBorder="1" applyAlignment="1">
      <alignment horizontal="left" wrapText="1"/>
    </xf>
    <xf numFmtId="0" fontId="11" fillId="0" borderId="6" xfId="0" applyFont="1" applyBorder="1" applyAlignment="1">
      <alignment horizontal="left" wrapText="1"/>
    </xf>
    <xf numFmtId="0" fontId="55" fillId="13" borderId="1" xfId="0" applyFont="1" applyFill="1" applyBorder="1" applyAlignment="1"/>
    <xf numFmtId="0" fontId="55" fillId="13" borderId="1" xfId="0" applyFont="1" applyFill="1" applyBorder="1" applyAlignment="1">
      <alignment horizontal="center"/>
    </xf>
    <xf numFmtId="168" fontId="55" fillId="13" borderId="1" xfId="0" applyNumberFormat="1" applyFont="1" applyFill="1" applyBorder="1" applyAlignment="1">
      <alignment horizontal="center"/>
    </xf>
    <xf numFmtId="168" fontId="55" fillId="13" borderId="7" xfId="0" applyNumberFormat="1" applyFont="1" applyFill="1" applyBorder="1" applyAlignment="1">
      <alignment horizontal="center"/>
    </xf>
    <xf numFmtId="168" fontId="55" fillId="13" borderId="6" xfId="0" applyNumberFormat="1" applyFont="1" applyFill="1" applyBorder="1" applyAlignment="1">
      <alignment horizontal="center"/>
    </xf>
    <xf numFmtId="168" fontId="55" fillId="13" borderId="1" xfId="0" applyNumberFormat="1" applyFont="1" applyFill="1" applyBorder="1" applyAlignment="1">
      <alignment horizontal="center" vertical="center"/>
    </xf>
    <xf numFmtId="0" fontId="0" fillId="0" borderId="0" xfId="0" applyFont="1" applyFill="1" applyAlignment="1"/>
    <xf numFmtId="0" fontId="2" fillId="3" borderId="22" xfId="0" applyFont="1" applyFill="1" applyBorder="1" applyAlignment="1">
      <alignment horizontal="center" vertical="center" wrapText="1"/>
    </xf>
    <xf numFmtId="0" fontId="56"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58" fillId="0" borderId="1" xfId="0" applyFont="1" applyFill="1" applyBorder="1" applyAlignment="1">
      <alignment horizontal="center" vertical="center"/>
    </xf>
    <xf numFmtId="16" fontId="59" fillId="0" borderId="1" xfId="0" applyNumberFormat="1" applyFont="1" applyFill="1" applyBorder="1" applyAlignment="1">
      <alignment horizontal="center" vertical="center"/>
    </xf>
    <xf numFmtId="49" fontId="60"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0" borderId="0" xfId="0" applyFont="1" applyFill="1" applyAlignment="1">
      <alignment wrapText="1"/>
    </xf>
    <xf numFmtId="0" fontId="2" fillId="3" borderId="23" xfId="0" applyFont="1" applyFill="1" applyBorder="1" applyAlignment="1">
      <alignment horizontal="center" vertical="center" wrapText="1"/>
    </xf>
    <xf numFmtId="0" fontId="61" fillId="0" borderId="1" xfId="0" applyFont="1" applyFill="1" applyBorder="1" applyAlignment="1">
      <alignment horizontal="center" vertical="center"/>
    </xf>
    <xf numFmtId="0" fontId="0" fillId="3" borderId="4" xfId="0" applyFont="1" applyFill="1" applyBorder="1" applyAlignment="1">
      <alignment horizontal="center" vertical="center" wrapText="1"/>
    </xf>
    <xf numFmtId="16" fontId="57" fillId="0" borderId="1" xfId="0" applyNumberFormat="1" applyFont="1" applyFill="1" applyBorder="1" applyAlignment="1">
      <alignment horizontal="center" vertical="center"/>
    </xf>
    <xf numFmtId="0" fontId="2" fillId="3" borderId="1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6" fillId="3" borderId="1" xfId="0" applyFont="1" applyFill="1" applyBorder="1" applyAlignment="1">
      <alignment horizontal="center" vertical="center"/>
    </xf>
    <xf numFmtId="16" fontId="57" fillId="0" borderId="1" xfId="0" applyNumberFormat="1" applyFont="1" applyBorder="1" applyAlignment="1">
      <alignment horizontal="center" vertical="center"/>
    </xf>
    <xf numFmtId="0" fontId="60" fillId="0" borderId="1" xfId="0" applyFont="1" applyFill="1" applyBorder="1" applyAlignment="1">
      <alignment horizontal="center" vertical="center"/>
    </xf>
    <xf numFmtId="49" fontId="14"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0" xfId="0" applyFont="1" applyFill="1" applyAlignment="1"/>
    <xf numFmtId="49" fontId="61" fillId="0" borderId="1" xfId="0" applyNumberFormat="1" applyFont="1" applyFill="1" applyBorder="1" applyAlignment="1">
      <alignment horizontal="center" vertical="center" wrapText="1"/>
    </xf>
    <xf numFmtId="16" fontId="59" fillId="0" borderId="1" xfId="0" applyNumberFormat="1" applyFont="1" applyBorder="1" applyAlignment="1">
      <alignment horizontal="center" vertical="center"/>
    </xf>
    <xf numFmtId="0" fontId="2" fillId="3" borderId="0" xfId="0" applyFont="1" applyFill="1" applyAlignment="1">
      <alignment horizontal="center" vertical="center" wrapText="1"/>
    </xf>
    <xf numFmtId="0" fontId="62" fillId="0" borderId="0" xfId="0" applyFont="1" applyFill="1" applyAlignment="1">
      <alignment horizontal="center" vertical="center"/>
    </xf>
    <xf numFmtId="0" fontId="59" fillId="0" borderId="0" xfId="0" applyFont="1" applyFill="1" applyAlignment="1">
      <alignment horizontal="center" vertical="center"/>
    </xf>
    <xf numFmtId="16" fontId="57" fillId="14" borderId="0" xfId="0" applyNumberFormat="1" applyFont="1" applyFill="1" applyAlignment="1">
      <alignment horizontal="center" vertical="center"/>
    </xf>
    <xf numFmtId="168" fontId="0" fillId="0" borderId="0" xfId="0" applyNumberFormat="1" applyFont="1" applyFill="1" applyAlignment="1">
      <alignment horizontal="center"/>
    </xf>
    <xf numFmtId="49" fontId="61"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7" fontId="63" fillId="13" borderId="0" xfId="0" applyNumberFormat="1" applyFont="1" applyFill="1" applyAlignment="1"/>
    <xf numFmtId="167" fontId="64" fillId="0" borderId="0" xfId="0" applyNumberFormat="1" applyFont="1" applyFill="1" applyAlignment="1"/>
    <xf numFmtId="167" fontId="65" fillId="0" borderId="0" xfId="0" applyNumberFormat="1" applyFont="1" applyFill="1" applyAlignment="1"/>
    <xf numFmtId="167" fontId="66" fillId="0" borderId="0" xfId="0" applyNumberFormat="1" applyFont="1" applyFill="1" applyAlignment="1"/>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3"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7" Type="http://schemas.openxmlformats.org/officeDocument/2006/relationships/hyperlink" Target="&#35746;&#33329;&#21672;&#35810;&#65288;&#25552;&#20132;&#35746;&#33329;&#65307;&#20462;&#25913;&#35746;&#33329;&#65307;&#35746;&#33329;&#29366;&#24577;&#21672;&#35810;&#65289;:cnxia.booking@zim.com/cnxia.booking@goldstarline.com%20&#23458;&#26381;&#28909;&#32447;:400%208191071" TargetMode="External"/><Relationship Id="rId12" Type="http://schemas.openxmlformats.org/officeDocument/2006/relationships/vmlDrawing" Target="../drawings/vmlDrawing1.vml"/><Relationship Id="rId2"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6"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1" Type="http://schemas.openxmlformats.org/officeDocument/2006/relationships/printerSettings" Target="../printerSettings/printerSettings1.bin"/><Relationship Id="rId5"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0"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9"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tabSelected="1" workbookViewId="0">
      <selection activeCell="I23" sqref="I23"/>
    </sheetView>
  </sheetViews>
  <sheetFormatPr defaultRowHeight="15"/>
  <cols>
    <col min="1" max="1" width="20.140625" style="455" customWidth="1"/>
    <col min="2" max="2" width="21.28515625" style="455" customWidth="1"/>
    <col min="3" max="7" width="12.42578125" style="455" customWidth="1"/>
    <col min="8" max="8" width="29" style="455" customWidth="1"/>
    <col min="9" max="256" width="9.140625" style="455"/>
    <col min="257" max="257" width="20.140625" style="455" customWidth="1"/>
    <col min="258" max="258" width="21.28515625" style="455" customWidth="1"/>
    <col min="259" max="263" width="12.42578125" style="455" customWidth="1"/>
    <col min="264" max="264" width="29" style="455" customWidth="1"/>
    <col min="265" max="512" width="9.140625" style="455"/>
    <col min="513" max="513" width="20.140625" style="455" customWidth="1"/>
    <col min="514" max="514" width="21.28515625" style="455" customWidth="1"/>
    <col min="515" max="519" width="12.42578125" style="455" customWidth="1"/>
    <col min="520" max="520" width="29" style="455" customWidth="1"/>
    <col min="521" max="768" width="9.140625" style="455"/>
    <col min="769" max="769" width="20.140625" style="455" customWidth="1"/>
    <col min="770" max="770" width="21.28515625" style="455" customWidth="1"/>
    <col min="771" max="775" width="12.42578125" style="455" customWidth="1"/>
    <col min="776" max="776" width="29" style="455" customWidth="1"/>
    <col min="777" max="1024" width="9.140625" style="455"/>
    <col min="1025" max="1025" width="20.140625" style="455" customWidth="1"/>
    <col min="1026" max="1026" width="21.28515625" style="455" customWidth="1"/>
    <col min="1027" max="1031" width="12.42578125" style="455" customWidth="1"/>
    <col min="1032" max="1032" width="29" style="455" customWidth="1"/>
    <col min="1033" max="1280" width="9.140625" style="455"/>
    <col min="1281" max="1281" width="20.140625" style="455" customWidth="1"/>
    <col min="1282" max="1282" width="21.28515625" style="455" customWidth="1"/>
    <col min="1283" max="1287" width="12.42578125" style="455" customWidth="1"/>
    <col min="1288" max="1288" width="29" style="455" customWidth="1"/>
    <col min="1289" max="1536" width="9.140625" style="455"/>
    <col min="1537" max="1537" width="20.140625" style="455" customWidth="1"/>
    <col min="1538" max="1538" width="21.28515625" style="455" customWidth="1"/>
    <col min="1539" max="1543" width="12.42578125" style="455" customWidth="1"/>
    <col min="1544" max="1544" width="29" style="455" customWidth="1"/>
    <col min="1545" max="1792" width="9.140625" style="455"/>
    <col min="1793" max="1793" width="20.140625" style="455" customWidth="1"/>
    <col min="1794" max="1794" width="21.28515625" style="455" customWidth="1"/>
    <col min="1795" max="1799" width="12.42578125" style="455" customWidth="1"/>
    <col min="1800" max="1800" width="29" style="455" customWidth="1"/>
    <col min="1801" max="2048" width="9.140625" style="455"/>
    <col min="2049" max="2049" width="20.140625" style="455" customWidth="1"/>
    <col min="2050" max="2050" width="21.28515625" style="455" customWidth="1"/>
    <col min="2051" max="2055" width="12.42578125" style="455" customWidth="1"/>
    <col min="2056" max="2056" width="29" style="455" customWidth="1"/>
    <col min="2057" max="2304" width="9.140625" style="455"/>
    <col min="2305" max="2305" width="20.140625" style="455" customWidth="1"/>
    <col min="2306" max="2306" width="21.28515625" style="455" customWidth="1"/>
    <col min="2307" max="2311" width="12.42578125" style="455" customWidth="1"/>
    <col min="2312" max="2312" width="29" style="455" customWidth="1"/>
    <col min="2313" max="2560" width="9.140625" style="455"/>
    <col min="2561" max="2561" width="20.140625" style="455" customWidth="1"/>
    <col min="2562" max="2562" width="21.28515625" style="455" customWidth="1"/>
    <col min="2563" max="2567" width="12.42578125" style="455" customWidth="1"/>
    <col min="2568" max="2568" width="29" style="455" customWidth="1"/>
    <col min="2569" max="2816" width="9.140625" style="455"/>
    <col min="2817" max="2817" width="20.140625" style="455" customWidth="1"/>
    <col min="2818" max="2818" width="21.28515625" style="455" customWidth="1"/>
    <col min="2819" max="2823" width="12.42578125" style="455" customWidth="1"/>
    <col min="2824" max="2824" width="29" style="455" customWidth="1"/>
    <col min="2825" max="3072" width="9.140625" style="455"/>
    <col min="3073" max="3073" width="20.140625" style="455" customWidth="1"/>
    <col min="3074" max="3074" width="21.28515625" style="455" customWidth="1"/>
    <col min="3075" max="3079" width="12.42578125" style="455" customWidth="1"/>
    <col min="3080" max="3080" width="29" style="455" customWidth="1"/>
    <col min="3081" max="3328" width="9.140625" style="455"/>
    <col min="3329" max="3329" width="20.140625" style="455" customWidth="1"/>
    <col min="3330" max="3330" width="21.28515625" style="455" customWidth="1"/>
    <col min="3331" max="3335" width="12.42578125" style="455" customWidth="1"/>
    <col min="3336" max="3336" width="29" style="455" customWidth="1"/>
    <col min="3337" max="3584" width="9.140625" style="455"/>
    <col min="3585" max="3585" width="20.140625" style="455" customWidth="1"/>
    <col min="3586" max="3586" width="21.28515625" style="455" customWidth="1"/>
    <col min="3587" max="3591" width="12.42578125" style="455" customWidth="1"/>
    <col min="3592" max="3592" width="29" style="455" customWidth="1"/>
    <col min="3593" max="3840" width="9.140625" style="455"/>
    <col min="3841" max="3841" width="20.140625" style="455" customWidth="1"/>
    <col min="3842" max="3842" width="21.28515625" style="455" customWidth="1"/>
    <col min="3843" max="3847" width="12.42578125" style="455" customWidth="1"/>
    <col min="3848" max="3848" width="29" style="455" customWidth="1"/>
    <col min="3849" max="4096" width="9.140625" style="455"/>
    <col min="4097" max="4097" width="20.140625" style="455" customWidth="1"/>
    <col min="4098" max="4098" width="21.28515625" style="455" customWidth="1"/>
    <col min="4099" max="4103" width="12.42578125" style="455" customWidth="1"/>
    <col min="4104" max="4104" width="29" style="455" customWidth="1"/>
    <col min="4105" max="4352" width="9.140625" style="455"/>
    <col min="4353" max="4353" width="20.140625" style="455" customWidth="1"/>
    <col min="4354" max="4354" width="21.28515625" style="455" customWidth="1"/>
    <col min="4355" max="4359" width="12.42578125" style="455" customWidth="1"/>
    <col min="4360" max="4360" width="29" style="455" customWidth="1"/>
    <col min="4361" max="4608" width="9.140625" style="455"/>
    <col min="4609" max="4609" width="20.140625" style="455" customWidth="1"/>
    <col min="4610" max="4610" width="21.28515625" style="455" customWidth="1"/>
    <col min="4611" max="4615" width="12.42578125" style="455" customWidth="1"/>
    <col min="4616" max="4616" width="29" style="455" customWidth="1"/>
    <col min="4617" max="4864" width="9.140625" style="455"/>
    <col min="4865" max="4865" width="20.140625" style="455" customWidth="1"/>
    <col min="4866" max="4866" width="21.28515625" style="455" customWidth="1"/>
    <col min="4867" max="4871" width="12.42578125" style="455" customWidth="1"/>
    <col min="4872" max="4872" width="29" style="455" customWidth="1"/>
    <col min="4873" max="5120" width="9.140625" style="455"/>
    <col min="5121" max="5121" width="20.140625" style="455" customWidth="1"/>
    <col min="5122" max="5122" width="21.28515625" style="455" customWidth="1"/>
    <col min="5123" max="5127" width="12.42578125" style="455" customWidth="1"/>
    <col min="5128" max="5128" width="29" style="455" customWidth="1"/>
    <col min="5129" max="5376" width="9.140625" style="455"/>
    <col min="5377" max="5377" width="20.140625" style="455" customWidth="1"/>
    <col min="5378" max="5378" width="21.28515625" style="455" customWidth="1"/>
    <col min="5379" max="5383" width="12.42578125" style="455" customWidth="1"/>
    <col min="5384" max="5384" width="29" style="455" customWidth="1"/>
    <col min="5385" max="5632" width="9.140625" style="455"/>
    <col min="5633" max="5633" width="20.140625" style="455" customWidth="1"/>
    <col min="5634" max="5634" width="21.28515625" style="455" customWidth="1"/>
    <col min="5635" max="5639" width="12.42578125" style="455" customWidth="1"/>
    <col min="5640" max="5640" width="29" style="455" customWidth="1"/>
    <col min="5641" max="5888" width="9.140625" style="455"/>
    <col min="5889" max="5889" width="20.140625" style="455" customWidth="1"/>
    <col min="5890" max="5890" width="21.28515625" style="455" customWidth="1"/>
    <col min="5891" max="5895" width="12.42578125" style="455" customWidth="1"/>
    <col min="5896" max="5896" width="29" style="455" customWidth="1"/>
    <col min="5897" max="6144" width="9.140625" style="455"/>
    <col min="6145" max="6145" width="20.140625" style="455" customWidth="1"/>
    <col min="6146" max="6146" width="21.28515625" style="455" customWidth="1"/>
    <col min="6147" max="6151" width="12.42578125" style="455" customWidth="1"/>
    <col min="6152" max="6152" width="29" style="455" customWidth="1"/>
    <col min="6153" max="6400" width="9.140625" style="455"/>
    <col min="6401" max="6401" width="20.140625" style="455" customWidth="1"/>
    <col min="6402" max="6402" width="21.28515625" style="455" customWidth="1"/>
    <col min="6403" max="6407" width="12.42578125" style="455" customWidth="1"/>
    <col min="6408" max="6408" width="29" style="455" customWidth="1"/>
    <col min="6409" max="6656" width="9.140625" style="455"/>
    <col min="6657" max="6657" width="20.140625" style="455" customWidth="1"/>
    <col min="6658" max="6658" width="21.28515625" style="455" customWidth="1"/>
    <col min="6659" max="6663" width="12.42578125" style="455" customWidth="1"/>
    <col min="6664" max="6664" width="29" style="455" customWidth="1"/>
    <col min="6665" max="6912" width="9.140625" style="455"/>
    <col min="6913" max="6913" width="20.140625" style="455" customWidth="1"/>
    <col min="6914" max="6914" width="21.28515625" style="455" customWidth="1"/>
    <col min="6915" max="6919" width="12.42578125" style="455" customWidth="1"/>
    <col min="6920" max="6920" width="29" style="455" customWidth="1"/>
    <col min="6921" max="7168" width="9.140625" style="455"/>
    <col min="7169" max="7169" width="20.140625" style="455" customWidth="1"/>
    <col min="7170" max="7170" width="21.28515625" style="455" customWidth="1"/>
    <col min="7171" max="7175" width="12.42578125" style="455" customWidth="1"/>
    <col min="7176" max="7176" width="29" style="455" customWidth="1"/>
    <col min="7177" max="7424" width="9.140625" style="455"/>
    <col min="7425" max="7425" width="20.140625" style="455" customWidth="1"/>
    <col min="7426" max="7426" width="21.28515625" style="455" customWidth="1"/>
    <col min="7427" max="7431" width="12.42578125" style="455" customWidth="1"/>
    <col min="7432" max="7432" width="29" style="455" customWidth="1"/>
    <col min="7433" max="7680" width="9.140625" style="455"/>
    <col min="7681" max="7681" width="20.140625" style="455" customWidth="1"/>
    <col min="7682" max="7682" width="21.28515625" style="455" customWidth="1"/>
    <col min="7683" max="7687" width="12.42578125" style="455" customWidth="1"/>
    <col min="7688" max="7688" width="29" style="455" customWidth="1"/>
    <col min="7689" max="7936" width="9.140625" style="455"/>
    <col min="7937" max="7937" width="20.140625" style="455" customWidth="1"/>
    <col min="7938" max="7938" width="21.28515625" style="455" customWidth="1"/>
    <col min="7939" max="7943" width="12.42578125" style="455" customWidth="1"/>
    <col min="7944" max="7944" width="29" style="455" customWidth="1"/>
    <col min="7945" max="8192" width="9.140625" style="455"/>
    <col min="8193" max="8193" width="20.140625" style="455" customWidth="1"/>
    <col min="8194" max="8194" width="21.28515625" style="455" customWidth="1"/>
    <col min="8195" max="8199" width="12.42578125" style="455" customWidth="1"/>
    <col min="8200" max="8200" width="29" style="455" customWidth="1"/>
    <col min="8201" max="8448" width="9.140625" style="455"/>
    <col min="8449" max="8449" width="20.140625" style="455" customWidth="1"/>
    <col min="8450" max="8450" width="21.28515625" style="455" customWidth="1"/>
    <col min="8451" max="8455" width="12.42578125" style="455" customWidth="1"/>
    <col min="8456" max="8456" width="29" style="455" customWidth="1"/>
    <col min="8457" max="8704" width="9.140625" style="455"/>
    <col min="8705" max="8705" width="20.140625" style="455" customWidth="1"/>
    <col min="8706" max="8706" width="21.28515625" style="455" customWidth="1"/>
    <col min="8707" max="8711" width="12.42578125" style="455" customWidth="1"/>
    <col min="8712" max="8712" width="29" style="455" customWidth="1"/>
    <col min="8713" max="8960" width="9.140625" style="455"/>
    <col min="8961" max="8961" width="20.140625" style="455" customWidth="1"/>
    <col min="8962" max="8962" width="21.28515625" style="455" customWidth="1"/>
    <col min="8963" max="8967" width="12.42578125" style="455" customWidth="1"/>
    <col min="8968" max="8968" width="29" style="455" customWidth="1"/>
    <col min="8969" max="9216" width="9.140625" style="455"/>
    <col min="9217" max="9217" width="20.140625" style="455" customWidth="1"/>
    <col min="9218" max="9218" width="21.28515625" style="455" customWidth="1"/>
    <col min="9219" max="9223" width="12.42578125" style="455" customWidth="1"/>
    <col min="9224" max="9224" width="29" style="455" customWidth="1"/>
    <col min="9225" max="9472" width="9.140625" style="455"/>
    <col min="9473" max="9473" width="20.140625" style="455" customWidth="1"/>
    <col min="9474" max="9474" width="21.28515625" style="455" customWidth="1"/>
    <col min="9475" max="9479" width="12.42578125" style="455" customWidth="1"/>
    <col min="9480" max="9480" width="29" style="455" customWidth="1"/>
    <col min="9481" max="9728" width="9.140625" style="455"/>
    <col min="9729" max="9729" width="20.140625" style="455" customWidth="1"/>
    <col min="9730" max="9730" width="21.28515625" style="455" customWidth="1"/>
    <col min="9731" max="9735" width="12.42578125" style="455" customWidth="1"/>
    <col min="9736" max="9736" width="29" style="455" customWidth="1"/>
    <col min="9737" max="9984" width="9.140625" style="455"/>
    <col min="9985" max="9985" width="20.140625" style="455" customWidth="1"/>
    <col min="9986" max="9986" width="21.28515625" style="455" customWidth="1"/>
    <col min="9987" max="9991" width="12.42578125" style="455" customWidth="1"/>
    <col min="9992" max="9992" width="29" style="455" customWidth="1"/>
    <col min="9993" max="10240" width="9.140625" style="455"/>
    <col min="10241" max="10241" width="20.140625" style="455" customWidth="1"/>
    <col min="10242" max="10242" width="21.28515625" style="455" customWidth="1"/>
    <col min="10243" max="10247" width="12.42578125" style="455" customWidth="1"/>
    <col min="10248" max="10248" width="29" style="455" customWidth="1"/>
    <col min="10249" max="10496" width="9.140625" style="455"/>
    <col min="10497" max="10497" width="20.140625" style="455" customWidth="1"/>
    <col min="10498" max="10498" width="21.28515625" style="455" customWidth="1"/>
    <col min="10499" max="10503" width="12.42578125" style="455" customWidth="1"/>
    <col min="10504" max="10504" width="29" style="455" customWidth="1"/>
    <col min="10505" max="10752" width="9.140625" style="455"/>
    <col min="10753" max="10753" width="20.140625" style="455" customWidth="1"/>
    <col min="10754" max="10754" width="21.28515625" style="455" customWidth="1"/>
    <col min="10755" max="10759" width="12.42578125" style="455" customWidth="1"/>
    <col min="10760" max="10760" width="29" style="455" customWidth="1"/>
    <col min="10761" max="11008" width="9.140625" style="455"/>
    <col min="11009" max="11009" width="20.140625" style="455" customWidth="1"/>
    <col min="11010" max="11010" width="21.28515625" style="455" customWidth="1"/>
    <col min="11011" max="11015" width="12.42578125" style="455" customWidth="1"/>
    <col min="11016" max="11016" width="29" style="455" customWidth="1"/>
    <col min="11017" max="11264" width="9.140625" style="455"/>
    <col min="11265" max="11265" width="20.140625" style="455" customWidth="1"/>
    <col min="11266" max="11266" width="21.28515625" style="455" customWidth="1"/>
    <col min="11267" max="11271" width="12.42578125" style="455" customWidth="1"/>
    <col min="11272" max="11272" width="29" style="455" customWidth="1"/>
    <col min="11273" max="11520" width="9.140625" style="455"/>
    <col min="11521" max="11521" width="20.140625" style="455" customWidth="1"/>
    <col min="11522" max="11522" width="21.28515625" style="455" customWidth="1"/>
    <col min="11523" max="11527" width="12.42578125" style="455" customWidth="1"/>
    <col min="11528" max="11528" width="29" style="455" customWidth="1"/>
    <col min="11529" max="11776" width="9.140625" style="455"/>
    <col min="11777" max="11777" width="20.140625" style="455" customWidth="1"/>
    <col min="11778" max="11778" width="21.28515625" style="455" customWidth="1"/>
    <col min="11779" max="11783" width="12.42578125" style="455" customWidth="1"/>
    <col min="11784" max="11784" width="29" style="455" customWidth="1"/>
    <col min="11785" max="12032" width="9.140625" style="455"/>
    <col min="12033" max="12033" width="20.140625" style="455" customWidth="1"/>
    <col min="12034" max="12034" width="21.28515625" style="455" customWidth="1"/>
    <col min="12035" max="12039" width="12.42578125" style="455" customWidth="1"/>
    <col min="12040" max="12040" width="29" style="455" customWidth="1"/>
    <col min="12041" max="12288" width="9.140625" style="455"/>
    <col min="12289" max="12289" width="20.140625" style="455" customWidth="1"/>
    <col min="12290" max="12290" width="21.28515625" style="455" customWidth="1"/>
    <col min="12291" max="12295" width="12.42578125" style="455" customWidth="1"/>
    <col min="12296" max="12296" width="29" style="455" customWidth="1"/>
    <col min="12297" max="12544" width="9.140625" style="455"/>
    <col min="12545" max="12545" width="20.140625" style="455" customWidth="1"/>
    <col min="12546" max="12546" width="21.28515625" style="455" customWidth="1"/>
    <col min="12547" max="12551" width="12.42578125" style="455" customWidth="1"/>
    <col min="12552" max="12552" width="29" style="455" customWidth="1"/>
    <col min="12553" max="12800" width="9.140625" style="455"/>
    <col min="12801" max="12801" width="20.140625" style="455" customWidth="1"/>
    <col min="12802" max="12802" width="21.28515625" style="455" customWidth="1"/>
    <col min="12803" max="12807" width="12.42578125" style="455" customWidth="1"/>
    <col min="12808" max="12808" width="29" style="455" customWidth="1"/>
    <col min="12809" max="13056" width="9.140625" style="455"/>
    <col min="13057" max="13057" width="20.140625" style="455" customWidth="1"/>
    <col min="13058" max="13058" width="21.28515625" style="455" customWidth="1"/>
    <col min="13059" max="13063" width="12.42578125" style="455" customWidth="1"/>
    <col min="13064" max="13064" width="29" style="455" customWidth="1"/>
    <col min="13065" max="13312" width="9.140625" style="455"/>
    <col min="13313" max="13313" width="20.140625" style="455" customWidth="1"/>
    <col min="13314" max="13314" width="21.28515625" style="455" customWidth="1"/>
    <col min="13315" max="13319" width="12.42578125" style="455" customWidth="1"/>
    <col min="13320" max="13320" width="29" style="455" customWidth="1"/>
    <col min="13321" max="13568" width="9.140625" style="455"/>
    <col min="13569" max="13569" width="20.140625" style="455" customWidth="1"/>
    <col min="13570" max="13570" width="21.28515625" style="455" customWidth="1"/>
    <col min="13571" max="13575" width="12.42578125" style="455" customWidth="1"/>
    <col min="13576" max="13576" width="29" style="455" customWidth="1"/>
    <col min="13577" max="13824" width="9.140625" style="455"/>
    <col min="13825" max="13825" width="20.140625" style="455" customWidth="1"/>
    <col min="13826" max="13826" width="21.28515625" style="455" customWidth="1"/>
    <col min="13827" max="13831" width="12.42578125" style="455" customWidth="1"/>
    <col min="13832" max="13832" width="29" style="455" customWidth="1"/>
    <col min="13833" max="14080" width="9.140625" style="455"/>
    <col min="14081" max="14081" width="20.140625" style="455" customWidth="1"/>
    <col min="14082" max="14082" width="21.28515625" style="455" customWidth="1"/>
    <col min="14083" max="14087" width="12.42578125" style="455" customWidth="1"/>
    <col min="14088" max="14088" width="29" style="455" customWidth="1"/>
    <col min="14089" max="14336" width="9.140625" style="455"/>
    <col min="14337" max="14337" width="20.140625" style="455" customWidth="1"/>
    <col min="14338" max="14338" width="21.28515625" style="455" customWidth="1"/>
    <col min="14339" max="14343" width="12.42578125" style="455" customWidth="1"/>
    <col min="14344" max="14344" width="29" style="455" customWidth="1"/>
    <col min="14345" max="14592" width="9.140625" style="455"/>
    <col min="14593" max="14593" width="20.140625" style="455" customWidth="1"/>
    <col min="14594" max="14594" width="21.28515625" style="455" customWidth="1"/>
    <col min="14595" max="14599" width="12.42578125" style="455" customWidth="1"/>
    <col min="14600" max="14600" width="29" style="455" customWidth="1"/>
    <col min="14601" max="14848" width="9.140625" style="455"/>
    <col min="14849" max="14849" width="20.140625" style="455" customWidth="1"/>
    <col min="14850" max="14850" width="21.28515625" style="455" customWidth="1"/>
    <col min="14851" max="14855" width="12.42578125" style="455" customWidth="1"/>
    <col min="14856" max="14856" width="29" style="455" customWidth="1"/>
    <col min="14857" max="15104" width="9.140625" style="455"/>
    <col min="15105" max="15105" width="20.140625" style="455" customWidth="1"/>
    <col min="15106" max="15106" width="21.28515625" style="455" customWidth="1"/>
    <col min="15107" max="15111" width="12.42578125" style="455" customWidth="1"/>
    <col min="15112" max="15112" width="29" style="455" customWidth="1"/>
    <col min="15113" max="15360" width="9.140625" style="455"/>
    <col min="15361" max="15361" width="20.140625" style="455" customWidth="1"/>
    <col min="15362" max="15362" width="21.28515625" style="455" customWidth="1"/>
    <col min="15363" max="15367" width="12.42578125" style="455" customWidth="1"/>
    <col min="15368" max="15368" width="29" style="455" customWidth="1"/>
    <col min="15369" max="15616" width="9.140625" style="455"/>
    <col min="15617" max="15617" width="20.140625" style="455" customWidth="1"/>
    <col min="15618" max="15618" width="21.28515625" style="455" customWidth="1"/>
    <col min="15619" max="15623" width="12.42578125" style="455" customWidth="1"/>
    <col min="15624" max="15624" width="29" style="455" customWidth="1"/>
    <col min="15625" max="15872" width="9.140625" style="455"/>
    <col min="15873" max="15873" width="20.140625" style="455" customWidth="1"/>
    <col min="15874" max="15874" width="21.28515625" style="455" customWidth="1"/>
    <col min="15875" max="15879" width="12.42578125" style="455" customWidth="1"/>
    <col min="15880" max="15880" width="29" style="455" customWidth="1"/>
    <col min="15881" max="16128" width="9.140625" style="455"/>
    <col min="16129" max="16129" width="20.140625" style="455" customWidth="1"/>
    <col min="16130" max="16130" width="21.28515625" style="455" customWidth="1"/>
    <col min="16131" max="16135" width="12.42578125" style="455" customWidth="1"/>
    <col min="16136" max="16136" width="29" style="455" customWidth="1"/>
    <col min="16137" max="16384" width="9.140625" style="455"/>
  </cols>
  <sheetData>
    <row r="2" spans="1:10" ht="15.75">
      <c r="A2" s="449" t="s">
        <v>484</v>
      </c>
      <c r="B2" s="450" t="s">
        <v>485</v>
      </c>
      <c r="C2" s="451" t="s">
        <v>486</v>
      </c>
      <c r="D2" s="451" t="s">
        <v>6</v>
      </c>
      <c r="E2" s="452" t="s">
        <v>12</v>
      </c>
      <c r="F2" s="453"/>
      <c r="G2" s="454" t="s">
        <v>487</v>
      </c>
      <c r="H2" s="451" t="s">
        <v>488</v>
      </c>
    </row>
    <row r="3" spans="1:10">
      <c r="A3" s="456" t="s">
        <v>489</v>
      </c>
      <c r="B3" s="457" t="s">
        <v>490</v>
      </c>
      <c r="C3" s="458" t="s">
        <v>506</v>
      </c>
      <c r="D3" s="459" t="s">
        <v>524</v>
      </c>
      <c r="E3" s="460">
        <v>44563</v>
      </c>
      <c r="F3" s="466" t="s">
        <v>493</v>
      </c>
      <c r="G3" s="462" t="s">
        <v>492</v>
      </c>
      <c r="H3" s="463" t="s">
        <v>533</v>
      </c>
      <c r="I3" s="464"/>
    </row>
    <row r="4" spans="1:10">
      <c r="A4" s="465"/>
      <c r="B4" s="457" t="s">
        <v>490</v>
      </c>
      <c r="C4" s="458" t="s">
        <v>508</v>
      </c>
      <c r="D4" s="459" t="s">
        <v>525</v>
      </c>
      <c r="E4" s="460">
        <v>44567</v>
      </c>
      <c r="F4" s="461" t="s">
        <v>491</v>
      </c>
      <c r="G4" s="462" t="s">
        <v>492</v>
      </c>
      <c r="H4" s="467"/>
    </row>
    <row r="5" spans="1:10">
      <c r="A5" s="465"/>
      <c r="B5" s="457" t="s">
        <v>490</v>
      </c>
      <c r="C5" s="458" t="s">
        <v>510</v>
      </c>
      <c r="D5" s="459" t="s">
        <v>526</v>
      </c>
      <c r="E5" s="460">
        <v>44570</v>
      </c>
      <c r="F5" s="466" t="s">
        <v>493</v>
      </c>
      <c r="G5" s="462" t="s">
        <v>492</v>
      </c>
      <c r="H5" s="467"/>
    </row>
    <row r="6" spans="1:10">
      <c r="A6" s="465"/>
      <c r="B6" s="457" t="s">
        <v>490</v>
      </c>
      <c r="C6" s="458" t="s">
        <v>512</v>
      </c>
      <c r="D6" s="459" t="s">
        <v>527</v>
      </c>
      <c r="E6" s="460">
        <f t="shared" ref="E6:E11" si="0">E4+7</f>
        <v>44574</v>
      </c>
      <c r="F6" s="461" t="s">
        <v>491</v>
      </c>
      <c r="G6" s="462" t="s">
        <v>492</v>
      </c>
      <c r="H6" s="467"/>
      <c r="J6" s="464"/>
    </row>
    <row r="7" spans="1:10">
      <c r="A7" s="465"/>
      <c r="B7" s="457" t="s">
        <v>490</v>
      </c>
      <c r="C7" s="458" t="s">
        <v>514</v>
      </c>
      <c r="D7" s="459" t="s">
        <v>528</v>
      </c>
      <c r="E7" s="460">
        <f t="shared" si="0"/>
        <v>44577</v>
      </c>
      <c r="F7" s="466" t="s">
        <v>493</v>
      </c>
      <c r="G7" s="462" t="s">
        <v>492</v>
      </c>
      <c r="H7" s="467"/>
    </row>
    <row r="8" spans="1:10">
      <c r="A8" s="465"/>
      <c r="B8" s="457" t="s">
        <v>490</v>
      </c>
      <c r="C8" s="458" t="s">
        <v>516</v>
      </c>
      <c r="D8" s="459" t="s">
        <v>529</v>
      </c>
      <c r="E8" s="460">
        <f t="shared" si="0"/>
        <v>44581</v>
      </c>
      <c r="F8" s="461" t="s">
        <v>491</v>
      </c>
      <c r="G8" s="462" t="s">
        <v>492</v>
      </c>
      <c r="H8" s="467"/>
    </row>
    <row r="9" spans="1:10">
      <c r="A9" s="465"/>
      <c r="B9" s="457" t="s">
        <v>490</v>
      </c>
      <c r="C9" s="458" t="s">
        <v>518</v>
      </c>
      <c r="D9" s="459" t="s">
        <v>530</v>
      </c>
      <c r="E9" s="468">
        <f t="shared" si="0"/>
        <v>44584</v>
      </c>
      <c r="F9" s="466" t="s">
        <v>493</v>
      </c>
      <c r="G9" s="462" t="s">
        <v>492</v>
      </c>
      <c r="H9" s="467"/>
    </row>
    <row r="10" spans="1:10">
      <c r="A10" s="465"/>
      <c r="B10" s="457" t="s">
        <v>490</v>
      </c>
      <c r="C10" s="458" t="s">
        <v>520</v>
      </c>
      <c r="D10" s="459" t="s">
        <v>531</v>
      </c>
      <c r="E10" s="460">
        <f t="shared" si="0"/>
        <v>44588</v>
      </c>
      <c r="F10" s="461" t="s">
        <v>491</v>
      </c>
      <c r="G10" s="462" t="s">
        <v>492</v>
      </c>
      <c r="H10" s="467"/>
    </row>
    <row r="11" spans="1:10">
      <c r="A11" s="469"/>
      <c r="B11" s="457" t="s">
        <v>490</v>
      </c>
      <c r="C11" s="458" t="s">
        <v>522</v>
      </c>
      <c r="D11" s="459" t="s">
        <v>532</v>
      </c>
      <c r="E11" s="460">
        <f t="shared" si="0"/>
        <v>44591</v>
      </c>
      <c r="F11" s="466" t="s">
        <v>493</v>
      </c>
      <c r="G11" s="462" t="s">
        <v>492</v>
      </c>
      <c r="H11" s="470"/>
    </row>
    <row r="12" spans="1:10" s="477" customFormat="1">
      <c r="A12" s="471" t="s">
        <v>494</v>
      </c>
      <c r="B12" s="472" t="s">
        <v>495</v>
      </c>
      <c r="C12" s="458" t="s">
        <v>506</v>
      </c>
      <c r="D12" s="459" t="s">
        <v>507</v>
      </c>
      <c r="E12" s="473">
        <v>44562</v>
      </c>
      <c r="F12" s="474" t="s">
        <v>499</v>
      </c>
      <c r="G12" s="475" t="s">
        <v>497</v>
      </c>
      <c r="H12" s="476" t="s">
        <v>498</v>
      </c>
    </row>
    <row r="13" spans="1:10">
      <c r="A13" s="471"/>
      <c r="B13" s="472" t="s">
        <v>495</v>
      </c>
      <c r="C13" s="458" t="s">
        <v>508</v>
      </c>
      <c r="D13" s="459" t="s">
        <v>509</v>
      </c>
      <c r="E13" s="473">
        <v>44566</v>
      </c>
      <c r="F13" s="474" t="s">
        <v>496</v>
      </c>
      <c r="G13" s="462" t="s">
        <v>497</v>
      </c>
      <c r="H13" s="476"/>
    </row>
    <row r="14" spans="1:10">
      <c r="A14" s="471"/>
      <c r="B14" s="472" t="s">
        <v>495</v>
      </c>
      <c r="C14" s="458" t="s">
        <v>510</v>
      </c>
      <c r="D14" s="459" t="s">
        <v>511</v>
      </c>
      <c r="E14" s="473">
        <f t="shared" ref="E14:E20" si="1">E12+7</f>
        <v>44569</v>
      </c>
      <c r="F14" s="474" t="s">
        <v>499</v>
      </c>
      <c r="G14" s="478" t="s">
        <v>497</v>
      </c>
      <c r="H14" s="476"/>
    </row>
    <row r="15" spans="1:10">
      <c r="A15" s="471"/>
      <c r="B15" s="472" t="s">
        <v>495</v>
      </c>
      <c r="C15" s="458" t="s">
        <v>512</v>
      </c>
      <c r="D15" s="459" t="s">
        <v>513</v>
      </c>
      <c r="E15" s="473">
        <f t="shared" si="1"/>
        <v>44573</v>
      </c>
      <c r="F15" s="474" t="s">
        <v>496</v>
      </c>
      <c r="G15" s="478" t="s">
        <v>497</v>
      </c>
      <c r="H15" s="476"/>
    </row>
    <row r="16" spans="1:10">
      <c r="A16" s="471"/>
      <c r="B16" s="472" t="s">
        <v>495</v>
      </c>
      <c r="C16" s="458" t="s">
        <v>514</v>
      </c>
      <c r="D16" s="459" t="s">
        <v>515</v>
      </c>
      <c r="E16" s="473">
        <f t="shared" si="1"/>
        <v>44576</v>
      </c>
      <c r="F16" s="474" t="s">
        <v>499</v>
      </c>
      <c r="G16" s="478" t="s">
        <v>497</v>
      </c>
      <c r="H16" s="476"/>
    </row>
    <row r="17" spans="1:8">
      <c r="A17" s="471"/>
      <c r="B17" s="472" t="s">
        <v>495</v>
      </c>
      <c r="C17" s="458" t="s">
        <v>516</v>
      </c>
      <c r="D17" s="459" t="s">
        <v>517</v>
      </c>
      <c r="E17" s="473">
        <f t="shared" si="1"/>
        <v>44580</v>
      </c>
      <c r="F17" s="474" t="s">
        <v>496</v>
      </c>
      <c r="G17" s="478" t="s">
        <v>497</v>
      </c>
      <c r="H17" s="476"/>
    </row>
    <row r="18" spans="1:8">
      <c r="A18" s="471"/>
      <c r="B18" s="472" t="s">
        <v>495</v>
      </c>
      <c r="C18" s="458" t="s">
        <v>518</v>
      </c>
      <c r="D18" s="459" t="s">
        <v>519</v>
      </c>
      <c r="E18" s="479">
        <f t="shared" si="1"/>
        <v>44583</v>
      </c>
      <c r="F18" s="474" t="s">
        <v>499</v>
      </c>
      <c r="G18" s="478" t="s">
        <v>497</v>
      </c>
      <c r="H18" s="476"/>
    </row>
    <row r="19" spans="1:8">
      <c r="A19" s="471"/>
      <c r="B19" s="472" t="s">
        <v>495</v>
      </c>
      <c r="C19" s="458" t="s">
        <v>520</v>
      </c>
      <c r="D19" s="459" t="s">
        <v>521</v>
      </c>
      <c r="E19" s="479">
        <f t="shared" si="1"/>
        <v>44587</v>
      </c>
      <c r="F19" s="474" t="s">
        <v>496</v>
      </c>
      <c r="G19" s="478" t="s">
        <v>497</v>
      </c>
      <c r="H19" s="476"/>
    </row>
    <row r="20" spans="1:8">
      <c r="A20" s="471"/>
      <c r="B20" s="472" t="s">
        <v>495</v>
      </c>
      <c r="C20" s="458" t="s">
        <v>522</v>
      </c>
      <c r="D20" s="459" t="s">
        <v>523</v>
      </c>
      <c r="E20" s="479">
        <f t="shared" si="1"/>
        <v>44590</v>
      </c>
      <c r="F20" s="474" t="s">
        <v>499</v>
      </c>
      <c r="G20" s="478" t="s">
        <v>497</v>
      </c>
      <c r="H20" s="476"/>
    </row>
    <row r="21" spans="1:8">
      <c r="A21" s="480"/>
      <c r="B21" s="481"/>
      <c r="C21" s="482"/>
      <c r="D21" s="482"/>
      <c r="E21" s="483"/>
      <c r="F21" s="484"/>
      <c r="G21" s="485"/>
      <c r="H21" s="486"/>
    </row>
    <row r="22" spans="1:8">
      <c r="A22" s="487" t="s">
        <v>500</v>
      </c>
    </row>
    <row r="23" spans="1:8">
      <c r="A23" s="488" t="s">
        <v>501</v>
      </c>
    </row>
    <row r="24" spans="1:8">
      <c r="A24" s="488" t="s">
        <v>502</v>
      </c>
    </row>
    <row r="25" spans="1:8">
      <c r="A25" s="489" t="s">
        <v>503</v>
      </c>
    </row>
    <row r="26" spans="1:8">
      <c r="A26" s="490" t="s">
        <v>504</v>
      </c>
    </row>
    <row r="27" spans="1:8">
      <c r="A27" s="490" t="s">
        <v>505</v>
      </c>
    </row>
  </sheetData>
  <mergeCells count="5">
    <mergeCell ref="E2:F2"/>
    <mergeCell ref="A3:A11"/>
    <mergeCell ref="H3:H11"/>
    <mergeCell ref="A12:A20"/>
    <mergeCell ref="H12:H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EFFF"/>
    <pageSetUpPr fitToPage="1"/>
  </sheetPr>
  <dimension ref="A1:P375"/>
  <sheetViews>
    <sheetView view="pageBreakPreview" zoomScale="85" zoomScaleNormal="85" zoomScaleSheetLayoutView="85" workbookViewId="0">
      <selection activeCell="A14" sqref="A14:J14"/>
    </sheetView>
  </sheetViews>
  <sheetFormatPr defaultColWidth="35" defaultRowHeight="15"/>
  <cols>
    <col min="1" max="1" width="35.85546875" style="14" customWidth="1"/>
    <col min="2" max="2" width="14.42578125" style="4" customWidth="1"/>
    <col min="3" max="3" width="13.85546875" style="4" customWidth="1"/>
    <col min="4" max="4" width="21.85546875" style="4" customWidth="1"/>
    <col min="5" max="5" width="11.85546875" style="4" customWidth="1"/>
    <col min="6" max="6" width="16.42578125" style="4" customWidth="1"/>
    <col min="7" max="7" width="12.85546875" style="4" customWidth="1"/>
    <col min="8" max="8" width="49.5703125" style="4" customWidth="1"/>
    <col min="9" max="9" width="24.42578125" style="14" customWidth="1"/>
    <col min="10" max="10" width="25.28515625" style="14" customWidth="1"/>
    <col min="11" max="11" width="19.140625" style="14" customWidth="1"/>
    <col min="12" max="12" width="17.85546875" style="4" customWidth="1"/>
    <col min="13" max="13" width="21.5703125" style="4" customWidth="1"/>
    <col min="14" max="14" width="25.85546875" style="4" customWidth="1"/>
    <col min="15" max="15" width="18.7109375" style="4" customWidth="1"/>
    <col min="16" max="16384" width="35" style="4"/>
  </cols>
  <sheetData>
    <row r="1" spans="1:15" ht="15" customHeight="1">
      <c r="A1" s="232" t="s">
        <v>0</v>
      </c>
      <c r="B1" s="233" t="s">
        <v>1</v>
      </c>
      <c r="C1" s="233"/>
      <c r="D1" s="233"/>
      <c r="E1" s="233"/>
      <c r="F1" s="233"/>
      <c r="G1" s="233"/>
      <c r="H1" s="233"/>
      <c r="I1" s="233"/>
      <c r="J1" s="233"/>
      <c r="K1" s="90"/>
    </row>
    <row r="2" spans="1:15" ht="15" customHeight="1">
      <c r="A2" s="232"/>
      <c r="B2" s="234" t="s">
        <v>2</v>
      </c>
      <c r="C2" s="234"/>
      <c r="D2" s="234"/>
      <c r="E2" s="234"/>
      <c r="F2" s="234"/>
      <c r="G2" s="234"/>
      <c r="H2" s="234"/>
      <c r="I2" s="234"/>
      <c r="J2" s="234"/>
      <c r="K2" s="91"/>
      <c r="L2" s="71"/>
      <c r="M2" s="71"/>
      <c r="N2" s="71"/>
      <c r="O2" s="71"/>
    </row>
    <row r="3" spans="1:15" ht="15.75" customHeight="1">
      <c r="A3" s="232"/>
      <c r="B3" s="234" t="s">
        <v>3</v>
      </c>
      <c r="C3" s="234"/>
      <c r="D3" s="234"/>
      <c r="E3" s="234"/>
      <c r="F3" s="234"/>
      <c r="G3" s="234"/>
      <c r="H3" s="234"/>
      <c r="I3" s="234"/>
      <c r="J3" s="234"/>
      <c r="K3" s="91"/>
      <c r="L3" s="71"/>
      <c r="M3" s="71"/>
      <c r="N3" s="71"/>
      <c r="O3" s="71"/>
    </row>
    <row r="4" spans="1:15">
      <c r="A4" s="235" t="s">
        <v>4</v>
      </c>
      <c r="B4" s="236" t="s">
        <v>5</v>
      </c>
      <c r="C4" s="236" t="s">
        <v>6</v>
      </c>
      <c r="D4" s="237" t="s">
        <v>7</v>
      </c>
      <c r="E4" s="237" t="s">
        <v>8</v>
      </c>
      <c r="F4" s="237" t="s">
        <v>9</v>
      </c>
      <c r="G4" s="92" t="s">
        <v>10</v>
      </c>
      <c r="H4" s="32" t="s">
        <v>11</v>
      </c>
      <c r="I4" s="32" t="s">
        <v>12</v>
      </c>
      <c r="J4" s="32"/>
      <c r="K4" s="91"/>
      <c r="L4" s="71"/>
      <c r="M4" s="71"/>
      <c r="N4" s="71"/>
      <c r="O4" s="71"/>
    </row>
    <row r="5" spans="1:15" ht="15.75" customHeight="1">
      <c r="A5" s="235"/>
      <c r="B5" s="236"/>
      <c r="C5" s="236"/>
      <c r="D5" s="237"/>
      <c r="E5" s="237"/>
      <c r="F5" s="237"/>
      <c r="G5" s="173" t="s">
        <v>13</v>
      </c>
      <c r="H5" s="32" t="s">
        <v>14</v>
      </c>
      <c r="I5" s="32" t="s">
        <v>15</v>
      </c>
      <c r="J5" s="32"/>
      <c r="K5" s="91"/>
      <c r="L5" s="71"/>
      <c r="M5" s="71"/>
      <c r="N5" s="71"/>
      <c r="O5" s="71"/>
    </row>
    <row r="6" spans="1:15" s="103" customFormat="1">
      <c r="A6" s="19" t="s">
        <v>483</v>
      </c>
      <c r="B6" s="30">
        <v>9260421</v>
      </c>
      <c r="C6" s="82" t="s">
        <v>17</v>
      </c>
      <c r="D6" s="29">
        <f>G6-2</f>
        <v>44196</v>
      </c>
      <c r="E6" s="29">
        <f>G6-1</f>
        <v>44197</v>
      </c>
      <c r="F6" s="29">
        <f>G6-3</f>
        <v>44195</v>
      </c>
      <c r="G6" s="19">
        <v>44198</v>
      </c>
      <c r="H6" s="33">
        <f>G6+20</f>
        <v>44218</v>
      </c>
      <c r="I6" s="33" t="s">
        <v>16</v>
      </c>
      <c r="J6" s="33"/>
      <c r="K6" s="117"/>
      <c r="L6" s="5"/>
      <c r="M6" s="5"/>
      <c r="N6" s="5"/>
      <c r="O6" s="5"/>
    </row>
    <row r="7" spans="1:15" s="72" customFormat="1">
      <c r="A7" s="19" t="s">
        <v>18</v>
      </c>
      <c r="B7" s="30">
        <v>9301859</v>
      </c>
      <c r="C7" s="82" t="s">
        <v>19</v>
      </c>
      <c r="D7" s="29">
        <f t="shared" ref="D7:D10" si="0">G7-2</f>
        <v>44562</v>
      </c>
      <c r="E7" s="29">
        <f t="shared" ref="E7:E10" si="1">G7-1</f>
        <v>44563</v>
      </c>
      <c r="F7" s="29">
        <f t="shared" ref="F7:F10" si="2">G7-3</f>
        <v>44561</v>
      </c>
      <c r="G7" s="19">
        <v>44564</v>
      </c>
      <c r="H7" s="33">
        <f t="shared" ref="H7" si="3">G7+20</f>
        <v>44584</v>
      </c>
      <c r="I7" s="33" t="s">
        <v>16</v>
      </c>
      <c r="J7" s="33"/>
      <c r="K7" s="91"/>
      <c r="L7" s="71"/>
      <c r="M7" s="71"/>
      <c r="N7" s="71"/>
      <c r="O7" s="71"/>
    </row>
    <row r="8" spans="1:15" s="72" customFormat="1">
      <c r="A8" s="19" t="s">
        <v>20</v>
      </c>
      <c r="B8" s="30">
        <v>9290440</v>
      </c>
      <c r="C8" s="82" t="s">
        <v>21</v>
      </c>
      <c r="D8" s="29">
        <f t="shared" si="0"/>
        <v>44563</v>
      </c>
      <c r="E8" s="29">
        <f t="shared" si="1"/>
        <v>44564</v>
      </c>
      <c r="F8" s="29">
        <f t="shared" si="2"/>
        <v>44562</v>
      </c>
      <c r="G8" s="19">
        <v>44565</v>
      </c>
      <c r="H8" s="33">
        <f t="shared" ref="H8:H10" si="4">G8+20</f>
        <v>44585</v>
      </c>
      <c r="I8" s="33" t="s">
        <v>16</v>
      </c>
      <c r="J8" s="33"/>
      <c r="K8" s="91"/>
      <c r="L8" s="71"/>
      <c r="M8" s="71"/>
      <c r="N8" s="71"/>
      <c r="O8" s="71"/>
    </row>
    <row r="9" spans="1:15" s="72" customFormat="1">
      <c r="A9" s="19" t="s">
        <v>22</v>
      </c>
      <c r="B9" s="30">
        <v>9260421</v>
      </c>
      <c r="C9" s="82" t="s">
        <v>23</v>
      </c>
      <c r="D9" s="29">
        <f t="shared" si="0"/>
        <v>44581</v>
      </c>
      <c r="E9" s="29">
        <f t="shared" si="1"/>
        <v>44582</v>
      </c>
      <c r="F9" s="29">
        <f t="shared" si="2"/>
        <v>44580</v>
      </c>
      <c r="G9" s="19">
        <v>44583</v>
      </c>
      <c r="H9" s="33">
        <f t="shared" si="4"/>
        <v>44603</v>
      </c>
      <c r="I9" s="33" t="s">
        <v>16</v>
      </c>
      <c r="J9" s="33"/>
      <c r="K9" s="91"/>
      <c r="L9" s="71"/>
      <c r="M9" s="71"/>
      <c r="N9" s="71"/>
      <c r="O9" s="71"/>
    </row>
    <row r="10" spans="1:15" s="72" customFormat="1">
      <c r="A10" s="19" t="s">
        <v>24</v>
      </c>
      <c r="B10" s="28">
        <v>9308649</v>
      </c>
      <c r="C10" s="82" t="s">
        <v>25</v>
      </c>
      <c r="D10" s="29">
        <f t="shared" si="0"/>
        <v>44222</v>
      </c>
      <c r="E10" s="29">
        <f t="shared" si="1"/>
        <v>44223</v>
      </c>
      <c r="F10" s="29">
        <f t="shared" si="2"/>
        <v>44221</v>
      </c>
      <c r="G10" s="19">
        <v>44224</v>
      </c>
      <c r="H10" s="33">
        <f t="shared" si="4"/>
        <v>44244</v>
      </c>
      <c r="I10" s="33" t="s">
        <v>16</v>
      </c>
      <c r="J10" s="33"/>
      <c r="K10" s="91"/>
      <c r="L10" s="71"/>
      <c r="M10" s="71"/>
      <c r="N10" s="71"/>
      <c r="O10" s="71"/>
    </row>
    <row r="11" spans="1:15" s="103" customFormat="1" ht="6" customHeight="1">
      <c r="A11" s="19"/>
      <c r="B11" s="30"/>
      <c r="C11" s="82"/>
      <c r="D11" s="29"/>
      <c r="E11" s="29"/>
      <c r="F11" s="29"/>
      <c r="G11" s="27"/>
      <c r="H11" s="33"/>
      <c r="I11" s="33"/>
      <c r="J11" s="33"/>
      <c r="K11" s="117"/>
      <c r="L11" s="5"/>
      <c r="M11" s="5"/>
      <c r="N11" s="5"/>
      <c r="O11" s="5"/>
    </row>
    <row r="12" spans="1:15" s="71" customFormat="1" ht="15" customHeight="1">
      <c r="A12" s="228" t="s">
        <v>26</v>
      </c>
      <c r="B12" s="228"/>
      <c r="C12" s="228"/>
      <c r="D12" s="228"/>
      <c r="E12" s="228"/>
      <c r="F12" s="228"/>
      <c r="G12" s="228"/>
      <c r="H12" s="228"/>
      <c r="I12" s="228"/>
      <c r="J12" s="228"/>
      <c r="K12" s="91"/>
    </row>
    <row r="13" spans="1:15" s="71" customFormat="1" ht="15" customHeight="1">
      <c r="A13" s="229" t="s">
        <v>27</v>
      </c>
      <c r="B13" s="229"/>
      <c r="C13" s="229"/>
      <c r="D13" s="229"/>
      <c r="E13" s="229"/>
      <c r="F13" s="229"/>
      <c r="G13" s="229"/>
      <c r="H13" s="229"/>
      <c r="I13" s="229"/>
      <c r="J13" s="229"/>
      <c r="K13" s="91"/>
    </row>
    <row r="14" spans="1:15" s="71" customFormat="1" ht="15" customHeight="1">
      <c r="A14" s="229" t="s">
        <v>28</v>
      </c>
      <c r="B14" s="229"/>
      <c r="C14" s="229"/>
      <c r="D14" s="229"/>
      <c r="E14" s="229"/>
      <c r="F14" s="229"/>
      <c r="G14" s="229"/>
      <c r="H14" s="229"/>
      <c r="I14" s="229"/>
      <c r="J14" s="229"/>
      <c r="K14" s="91"/>
    </row>
    <row r="15" spans="1:15" s="71" customFormat="1" ht="15" customHeight="1">
      <c r="A15" s="229" t="s">
        <v>29</v>
      </c>
      <c r="B15" s="229"/>
      <c r="C15" s="229"/>
      <c r="D15" s="229"/>
      <c r="E15" s="229"/>
      <c r="F15" s="229"/>
      <c r="G15" s="229"/>
      <c r="H15" s="229"/>
      <c r="I15" s="229"/>
      <c r="J15" s="229"/>
      <c r="K15" s="91"/>
    </row>
    <row r="16" spans="1:15" s="71" customFormat="1" ht="15" customHeight="1">
      <c r="A16" s="230" t="s">
        <v>30</v>
      </c>
      <c r="B16" s="230"/>
      <c r="C16" s="230"/>
      <c r="D16" s="230"/>
      <c r="E16" s="230"/>
      <c r="F16" s="230"/>
      <c r="G16" s="230"/>
      <c r="H16" s="230"/>
      <c r="I16" s="230"/>
      <c r="J16" s="230"/>
      <c r="K16" s="197"/>
    </row>
    <row r="17" spans="1:16" s="71" customFormat="1" ht="15" customHeight="1">
      <c r="A17" s="231" t="s">
        <v>31</v>
      </c>
      <c r="B17" s="231"/>
      <c r="C17" s="231"/>
      <c r="D17" s="231"/>
      <c r="E17" s="231"/>
      <c r="F17" s="231"/>
      <c r="G17" s="231"/>
      <c r="H17" s="231"/>
      <c r="I17" s="231"/>
      <c r="J17" s="231"/>
      <c r="K17" s="198"/>
    </row>
    <row r="18" spans="1:16" s="71" customFormat="1" ht="18.75" customHeight="1">
      <c r="A18" s="245" t="s">
        <v>32</v>
      </c>
      <c r="B18" s="245"/>
      <c r="C18" s="245"/>
      <c r="D18" s="245"/>
      <c r="E18" s="245"/>
      <c r="F18" s="245"/>
      <c r="G18" s="245"/>
      <c r="H18" s="245"/>
      <c r="I18" s="245"/>
      <c r="J18" s="245"/>
      <c r="K18" s="245"/>
    </row>
    <row r="19" spans="1:16" s="72" customFormat="1" ht="15" customHeight="1">
      <c r="A19" s="69"/>
      <c r="B19" s="69"/>
      <c r="C19" s="69"/>
      <c r="D19" s="69"/>
      <c r="E19" s="69"/>
      <c r="F19" s="69"/>
      <c r="G19" s="69"/>
      <c r="H19" s="69"/>
      <c r="I19" s="69"/>
      <c r="J19" s="196"/>
      <c r="K19" s="196"/>
    </row>
    <row r="20" spans="1:16" ht="16.5" customHeight="1">
      <c r="A20" s="246" t="s">
        <v>33</v>
      </c>
      <c r="B20" s="249" t="s">
        <v>34</v>
      </c>
      <c r="C20" s="250"/>
      <c r="D20" s="250"/>
      <c r="E20" s="250"/>
      <c r="F20" s="250"/>
      <c r="G20" s="250"/>
      <c r="H20" s="250"/>
      <c r="I20" s="251"/>
    </row>
    <row r="21" spans="1:16" ht="18.600000000000001" customHeight="1">
      <c r="A21" s="246"/>
      <c r="B21" s="252" t="s">
        <v>35</v>
      </c>
      <c r="C21" s="253"/>
      <c r="D21" s="253"/>
      <c r="E21" s="253"/>
      <c r="F21" s="253"/>
      <c r="G21" s="253"/>
      <c r="H21" s="253"/>
      <c r="I21" s="254"/>
    </row>
    <row r="22" spans="1:16" ht="18.600000000000001" customHeight="1">
      <c r="A22" s="246"/>
      <c r="B22" s="255" t="s">
        <v>36</v>
      </c>
      <c r="C22" s="256"/>
      <c r="D22" s="256"/>
      <c r="E22" s="256"/>
      <c r="F22" s="256"/>
      <c r="G22" s="256"/>
      <c r="H22" s="256"/>
      <c r="I22" s="257"/>
    </row>
    <row r="23" spans="1:16" ht="18.600000000000001" customHeight="1">
      <c r="A23" s="247" t="s">
        <v>4</v>
      </c>
      <c r="B23" s="247" t="s">
        <v>37</v>
      </c>
      <c r="C23" s="247" t="s">
        <v>6</v>
      </c>
      <c r="D23" s="248" t="s">
        <v>7</v>
      </c>
      <c r="E23" s="248" t="s">
        <v>8</v>
      </c>
      <c r="F23" s="238" t="s">
        <v>38</v>
      </c>
      <c r="G23" s="175" t="s">
        <v>12</v>
      </c>
      <c r="H23" s="175" t="s">
        <v>11</v>
      </c>
      <c r="I23" s="175" t="s">
        <v>11</v>
      </c>
    </row>
    <row r="24" spans="1:16" ht="29.25" customHeight="1">
      <c r="A24" s="247"/>
      <c r="B24" s="247"/>
      <c r="C24" s="247"/>
      <c r="D24" s="248"/>
      <c r="E24" s="248"/>
      <c r="F24" s="238"/>
      <c r="G24" s="174" t="s">
        <v>13</v>
      </c>
      <c r="H24" s="175" t="s">
        <v>39</v>
      </c>
      <c r="I24" s="175" t="s">
        <v>40</v>
      </c>
    </row>
    <row r="25" spans="1:16">
      <c r="A25" s="200" t="s">
        <v>457</v>
      </c>
      <c r="B25" s="201">
        <v>9322358</v>
      </c>
      <c r="C25" s="200" t="s">
        <v>458</v>
      </c>
      <c r="D25" s="209">
        <f t="shared" ref="D25:D28" si="5">G25-1</f>
        <v>44574</v>
      </c>
      <c r="E25" s="209">
        <f t="shared" ref="E25:E28" si="6">G25-1</f>
        <v>44574</v>
      </c>
      <c r="F25" s="210">
        <f t="shared" ref="F25:F28" si="7">G25-2</f>
        <v>44573</v>
      </c>
      <c r="G25" s="209">
        <v>44575</v>
      </c>
      <c r="H25" s="210">
        <f>G25+13</f>
        <v>44588</v>
      </c>
      <c r="I25" s="74">
        <f>G25+17</f>
        <v>44592</v>
      </c>
    </row>
    <row r="26" spans="1:16" s="14" customFormat="1">
      <c r="A26" s="200" t="s">
        <v>459</v>
      </c>
      <c r="B26" s="201">
        <v>9324849</v>
      </c>
      <c r="C26" s="200" t="s">
        <v>460</v>
      </c>
      <c r="D26" s="146">
        <f t="shared" si="5"/>
        <v>44581</v>
      </c>
      <c r="E26" s="146">
        <f t="shared" si="6"/>
        <v>44581</v>
      </c>
      <c r="F26" s="210">
        <f t="shared" si="7"/>
        <v>44580</v>
      </c>
      <c r="G26" s="20">
        <f>G25+7</f>
        <v>44582</v>
      </c>
      <c r="H26" s="210">
        <f t="shared" ref="H26:H28" si="8">G26+13</f>
        <v>44595</v>
      </c>
      <c r="I26" s="74">
        <f t="shared" ref="I26:I28" si="9">G26+17</f>
        <v>44599</v>
      </c>
      <c r="L26" s="4"/>
      <c r="M26" s="4"/>
      <c r="N26" s="4"/>
      <c r="O26" s="4"/>
      <c r="P26" s="4"/>
    </row>
    <row r="27" spans="1:16">
      <c r="A27" s="200" t="s">
        <v>461</v>
      </c>
      <c r="B27" s="201">
        <v>9401075</v>
      </c>
      <c r="C27" s="200" t="s">
        <v>462</v>
      </c>
      <c r="D27" s="146">
        <f t="shared" si="5"/>
        <v>44588</v>
      </c>
      <c r="E27" s="146">
        <f t="shared" si="6"/>
        <v>44588</v>
      </c>
      <c r="F27" s="146">
        <f t="shared" si="7"/>
        <v>44587</v>
      </c>
      <c r="G27" s="20">
        <f t="shared" ref="G27:G28" si="10">G26+7</f>
        <v>44589</v>
      </c>
      <c r="H27" s="210">
        <f t="shared" si="8"/>
        <v>44602</v>
      </c>
      <c r="I27" s="74">
        <f t="shared" si="9"/>
        <v>44606</v>
      </c>
    </row>
    <row r="28" spans="1:16">
      <c r="A28" s="200" t="s">
        <v>127</v>
      </c>
      <c r="B28" s="204"/>
      <c r="C28" s="203"/>
      <c r="D28" s="125">
        <f t="shared" si="5"/>
        <v>44595</v>
      </c>
      <c r="E28" s="125">
        <f t="shared" si="6"/>
        <v>44595</v>
      </c>
      <c r="F28" s="125">
        <f t="shared" si="7"/>
        <v>44594</v>
      </c>
      <c r="G28" s="20">
        <f t="shared" si="10"/>
        <v>44596</v>
      </c>
      <c r="H28" s="210">
        <f t="shared" si="8"/>
        <v>44609</v>
      </c>
      <c r="I28" s="74">
        <f t="shared" si="9"/>
        <v>44613</v>
      </c>
    </row>
    <row r="29" spans="1:16" ht="18.600000000000001" customHeight="1">
      <c r="A29" s="239" t="s">
        <v>42</v>
      </c>
      <c r="B29" s="239"/>
      <c r="C29" s="239"/>
      <c r="D29" s="239"/>
      <c r="E29" s="239"/>
      <c r="F29" s="239"/>
      <c r="G29" s="239"/>
      <c r="H29" s="239"/>
      <c r="I29" s="61"/>
    </row>
    <row r="30" spans="1:16" ht="18.600000000000001" customHeight="1">
      <c r="A30" s="239" t="s">
        <v>43</v>
      </c>
      <c r="B30" s="239"/>
      <c r="C30" s="239"/>
      <c r="D30" s="239"/>
      <c r="E30" s="239"/>
      <c r="F30" s="239"/>
      <c r="G30" s="239"/>
      <c r="H30" s="239"/>
      <c r="I30" s="61"/>
    </row>
    <row r="31" spans="1:16" ht="15" customHeight="1" thickBot="1">
      <c r="A31" s="94"/>
      <c r="B31" s="21"/>
      <c r="C31" s="21"/>
      <c r="D31" s="21"/>
      <c r="E31" s="21"/>
      <c r="F31" s="21"/>
      <c r="G31" s="21"/>
      <c r="H31" s="21"/>
      <c r="I31" s="94"/>
      <c r="J31" s="94"/>
    </row>
    <row r="32" spans="1:16" ht="19.5" customHeight="1" thickBot="1">
      <c r="A32" s="240" t="s">
        <v>44</v>
      </c>
      <c r="B32" s="241" t="s">
        <v>45</v>
      </c>
      <c r="C32" s="241"/>
      <c r="D32" s="241"/>
      <c r="E32" s="241"/>
      <c r="F32" s="241"/>
      <c r="G32" s="241"/>
      <c r="H32" s="241"/>
      <c r="I32" s="241"/>
      <c r="J32" s="241"/>
      <c r="K32" s="241"/>
      <c r="L32" s="242"/>
    </row>
    <row r="33" spans="1:12" ht="19.5" customHeight="1" thickBot="1">
      <c r="A33" s="240"/>
      <c r="B33" s="243" t="s">
        <v>46</v>
      </c>
      <c r="C33" s="243"/>
      <c r="D33" s="243"/>
      <c r="E33" s="243"/>
      <c r="F33" s="243"/>
      <c r="G33" s="243"/>
      <c r="H33" s="243"/>
      <c r="I33" s="243"/>
      <c r="J33" s="243"/>
      <c r="K33" s="243"/>
      <c r="L33" s="244"/>
    </row>
    <row r="34" spans="1:12" ht="19.5" customHeight="1">
      <c r="A34" s="240"/>
      <c r="B34" s="243" t="s">
        <v>47</v>
      </c>
      <c r="C34" s="243"/>
      <c r="D34" s="243"/>
      <c r="E34" s="243"/>
      <c r="F34" s="243"/>
      <c r="G34" s="243"/>
      <c r="H34" s="243"/>
      <c r="I34" s="243"/>
      <c r="J34" s="243"/>
      <c r="K34" s="243"/>
      <c r="L34" s="244"/>
    </row>
    <row r="35" spans="1:12" ht="15" customHeight="1">
      <c r="A35" s="266" t="s">
        <v>4</v>
      </c>
      <c r="B35" s="247" t="s">
        <v>37</v>
      </c>
      <c r="C35" s="247" t="s">
        <v>6</v>
      </c>
      <c r="D35" s="267" t="s">
        <v>48</v>
      </c>
      <c r="E35" s="267" t="s">
        <v>8</v>
      </c>
      <c r="F35" s="267" t="s">
        <v>9</v>
      </c>
      <c r="G35" s="175" t="s">
        <v>10</v>
      </c>
      <c r="H35" s="261" t="s">
        <v>49</v>
      </c>
      <c r="I35" s="178" t="s">
        <v>11</v>
      </c>
      <c r="J35" s="178" t="s">
        <v>11</v>
      </c>
      <c r="K35" s="178" t="s">
        <v>11</v>
      </c>
      <c r="L35" s="148" t="s">
        <v>11</v>
      </c>
    </row>
    <row r="36" spans="1:12" ht="15" customHeight="1">
      <c r="A36" s="266"/>
      <c r="B36" s="247"/>
      <c r="C36" s="247"/>
      <c r="D36" s="267"/>
      <c r="E36" s="267"/>
      <c r="F36" s="267"/>
      <c r="G36" s="174" t="s">
        <v>13</v>
      </c>
      <c r="H36" s="261"/>
      <c r="I36" s="183" t="s">
        <v>50</v>
      </c>
      <c r="J36" s="183" t="s">
        <v>51</v>
      </c>
      <c r="K36" s="183" t="s">
        <v>52</v>
      </c>
      <c r="L36" s="185" t="s">
        <v>53</v>
      </c>
    </row>
    <row r="37" spans="1:12" ht="19.5" customHeight="1">
      <c r="A37" s="152" t="s">
        <v>348</v>
      </c>
      <c r="B37" s="153"/>
      <c r="C37" s="154" t="s">
        <v>373</v>
      </c>
      <c r="D37" s="156">
        <f>G37-1</f>
        <v>44569</v>
      </c>
      <c r="E37" s="156">
        <f>G37-1</f>
        <v>44569</v>
      </c>
      <c r="F37" s="156">
        <f>G37-2</f>
        <v>44568</v>
      </c>
      <c r="G37" s="155">
        <v>44570</v>
      </c>
      <c r="H37" s="147" t="s">
        <v>394</v>
      </c>
      <c r="I37" s="15">
        <f>G37+32</f>
        <v>44602</v>
      </c>
      <c r="J37" s="15">
        <f>G37+40</f>
        <v>44610</v>
      </c>
      <c r="K37" s="15">
        <f>G37+41</f>
        <v>44611</v>
      </c>
      <c r="L37" s="70">
        <f>J37-2</f>
        <v>44608</v>
      </c>
    </row>
    <row r="38" spans="1:12" ht="18.75" customHeight="1">
      <c r="A38" s="152" t="s">
        <v>375</v>
      </c>
      <c r="B38" s="153"/>
      <c r="C38" s="154" t="s">
        <v>374</v>
      </c>
      <c r="D38" s="156">
        <f>G38-1</f>
        <v>44580</v>
      </c>
      <c r="E38" s="156">
        <f>G38-1</f>
        <v>44580</v>
      </c>
      <c r="F38" s="156">
        <f>G38-2</f>
        <v>44579</v>
      </c>
      <c r="G38" s="155">
        <v>44581</v>
      </c>
      <c r="H38" s="147" t="s">
        <v>409</v>
      </c>
      <c r="I38" s="15">
        <f>G38+32</f>
        <v>44613</v>
      </c>
      <c r="J38" s="15">
        <f>G38+40</f>
        <v>44621</v>
      </c>
      <c r="K38" s="15">
        <f>G38+41</f>
        <v>44622</v>
      </c>
      <c r="L38" s="70">
        <f>J38-2</f>
        <v>44619</v>
      </c>
    </row>
    <row r="39" spans="1:12" ht="18" customHeight="1">
      <c r="A39" s="151" t="s">
        <v>406</v>
      </c>
      <c r="B39" s="218"/>
      <c r="C39" s="151" t="s">
        <v>372</v>
      </c>
      <c r="D39" s="125">
        <f>G39-2</f>
        <v>44586</v>
      </c>
      <c r="E39" s="125">
        <f>G39-1</f>
        <v>44587</v>
      </c>
      <c r="F39" s="125">
        <f>G39-4</f>
        <v>44584</v>
      </c>
      <c r="G39" s="151">
        <f>G38+7</f>
        <v>44588</v>
      </c>
      <c r="H39" s="169"/>
      <c r="I39" s="15">
        <f>G39+32</f>
        <v>44620</v>
      </c>
      <c r="J39" s="15">
        <f>G39+40</f>
        <v>44628</v>
      </c>
      <c r="K39" s="15">
        <f>G39+41</f>
        <v>44629</v>
      </c>
      <c r="L39" s="70">
        <f>J39-2</f>
        <v>44626</v>
      </c>
    </row>
    <row r="40" spans="1:12" ht="3" customHeight="1">
      <c r="A40" s="151"/>
      <c r="B40" s="218"/>
      <c r="C40" s="151"/>
      <c r="D40" s="222"/>
      <c r="E40" s="222"/>
      <c r="F40" s="222"/>
      <c r="G40" s="221"/>
      <c r="H40" s="223"/>
      <c r="I40" s="224"/>
      <c r="J40" s="224"/>
      <c r="K40" s="224"/>
      <c r="L40" s="225"/>
    </row>
    <row r="41" spans="1:12" ht="15" customHeight="1">
      <c r="A41" s="262" t="s">
        <v>54</v>
      </c>
      <c r="B41" s="262"/>
      <c r="C41" s="262"/>
      <c r="D41" s="262"/>
      <c r="E41" s="262"/>
      <c r="F41" s="262"/>
      <c r="G41" s="262"/>
      <c r="H41" s="262"/>
      <c r="I41" s="262"/>
      <c r="J41" s="262"/>
      <c r="K41" s="262"/>
      <c r="L41" s="263"/>
    </row>
    <row r="42" spans="1:12" ht="15" customHeight="1">
      <c r="A42" s="262" t="s">
        <v>55</v>
      </c>
      <c r="B42" s="262"/>
      <c r="C42" s="262"/>
      <c r="D42" s="262"/>
      <c r="E42" s="262"/>
      <c r="F42" s="262"/>
      <c r="G42" s="262"/>
      <c r="H42" s="262"/>
      <c r="I42" s="262"/>
      <c r="J42" s="262"/>
      <c r="K42" s="262"/>
      <c r="L42" s="263"/>
    </row>
    <row r="43" spans="1:12" ht="15" customHeight="1" thickBot="1">
      <c r="A43" s="264" t="s">
        <v>56</v>
      </c>
      <c r="B43" s="264"/>
      <c r="C43" s="264"/>
      <c r="D43" s="264"/>
      <c r="E43" s="264"/>
      <c r="F43" s="264"/>
      <c r="G43" s="264"/>
      <c r="H43" s="264"/>
      <c r="I43" s="264"/>
      <c r="J43" s="264"/>
      <c r="K43" s="264"/>
      <c r="L43" s="265"/>
    </row>
    <row r="44" spans="1:12" ht="15" customHeight="1">
      <c r="A44" s="94"/>
      <c r="B44" s="21"/>
      <c r="C44" s="21"/>
      <c r="D44" s="21"/>
      <c r="E44" s="21"/>
      <c r="F44" s="21"/>
      <c r="G44" s="21"/>
      <c r="H44" s="21"/>
      <c r="I44" s="94"/>
      <c r="J44" s="94"/>
    </row>
    <row r="45" spans="1:12" ht="15" customHeight="1" thickBot="1">
      <c r="A45" s="94"/>
      <c r="B45" s="21"/>
      <c r="C45" s="21"/>
      <c r="D45" s="21"/>
      <c r="E45" s="21"/>
      <c r="F45" s="21"/>
      <c r="G45" s="21"/>
      <c r="H45" s="21"/>
      <c r="I45" s="94"/>
      <c r="J45" s="94"/>
    </row>
    <row r="46" spans="1:12" ht="20.25" customHeight="1" thickBot="1">
      <c r="A46" s="258" t="s">
        <v>57</v>
      </c>
      <c r="B46" s="241" t="s">
        <v>58</v>
      </c>
      <c r="C46" s="241"/>
      <c r="D46" s="241"/>
      <c r="E46" s="241"/>
      <c r="F46" s="241"/>
      <c r="G46" s="241"/>
      <c r="H46" s="241"/>
      <c r="I46" s="241"/>
      <c r="J46" s="242"/>
    </row>
    <row r="47" spans="1:12" ht="20.25" customHeight="1" thickBot="1">
      <c r="A47" s="258"/>
      <c r="B47" s="259" t="s">
        <v>59</v>
      </c>
      <c r="C47" s="259"/>
      <c r="D47" s="259"/>
      <c r="E47" s="259"/>
      <c r="F47" s="259"/>
      <c r="G47" s="259"/>
      <c r="H47" s="259"/>
      <c r="I47" s="259"/>
      <c r="J47" s="260"/>
    </row>
    <row r="48" spans="1:12" ht="20.25" customHeight="1">
      <c r="A48" s="258"/>
      <c r="B48" s="259" t="s">
        <v>60</v>
      </c>
      <c r="C48" s="259"/>
      <c r="D48" s="259"/>
      <c r="E48" s="259"/>
      <c r="F48" s="259"/>
      <c r="G48" s="259"/>
      <c r="H48" s="259"/>
      <c r="I48" s="259"/>
      <c r="J48" s="260"/>
    </row>
    <row r="49" spans="1:12" ht="15" customHeight="1">
      <c r="A49" s="266" t="s">
        <v>4</v>
      </c>
      <c r="B49" s="247" t="s">
        <v>37</v>
      </c>
      <c r="C49" s="247" t="s">
        <v>6</v>
      </c>
      <c r="D49" s="267" t="s">
        <v>48</v>
      </c>
      <c r="E49" s="267" t="s">
        <v>8</v>
      </c>
      <c r="F49" s="267" t="s">
        <v>61</v>
      </c>
      <c r="G49" s="175" t="s">
        <v>10</v>
      </c>
      <c r="H49" s="268" t="s">
        <v>62</v>
      </c>
      <c r="I49" s="268" t="s">
        <v>63</v>
      </c>
      <c r="J49" s="269" t="s">
        <v>64</v>
      </c>
    </row>
    <row r="50" spans="1:12">
      <c r="A50" s="266"/>
      <c r="B50" s="247"/>
      <c r="C50" s="247"/>
      <c r="D50" s="267"/>
      <c r="E50" s="267"/>
      <c r="F50" s="267"/>
      <c r="G50" s="174" t="s">
        <v>13</v>
      </c>
      <c r="H50" s="268"/>
      <c r="I50" s="268"/>
      <c r="J50" s="269"/>
    </row>
    <row r="51" spans="1:12" ht="18" customHeight="1">
      <c r="A51" s="151" t="s">
        <v>65</v>
      </c>
      <c r="B51" s="151" t="s">
        <v>66</v>
      </c>
      <c r="C51" s="73" t="s">
        <v>67</v>
      </c>
      <c r="D51" s="78">
        <f t="shared" ref="D51" si="11">G51-2</f>
        <v>44198</v>
      </c>
      <c r="E51" s="78">
        <f t="shared" ref="E51" si="12">G51-1</f>
        <v>44199</v>
      </c>
      <c r="F51" s="78">
        <f t="shared" ref="F51" si="13">G51-4</f>
        <v>44196</v>
      </c>
      <c r="G51" s="22">
        <v>44200</v>
      </c>
      <c r="H51" s="15">
        <f t="shared" ref="H51:H55" si="14">G51+31</f>
        <v>44231</v>
      </c>
      <c r="I51" s="15">
        <f t="shared" ref="I51:I55" si="15">H51+4</f>
        <v>44235</v>
      </c>
      <c r="J51" s="70">
        <f t="shared" ref="J51:J55" si="16">I51+2</f>
        <v>44237</v>
      </c>
    </row>
    <row r="52" spans="1:12" ht="18" customHeight="1">
      <c r="A52" s="151" t="s">
        <v>353</v>
      </c>
      <c r="B52" s="151" t="s">
        <v>338</v>
      </c>
      <c r="C52" s="73" t="s">
        <v>349</v>
      </c>
      <c r="D52" s="78">
        <f t="shared" ref="D52" si="17">G52-2</f>
        <v>44205</v>
      </c>
      <c r="E52" s="78">
        <f t="shared" ref="E52:E55" si="18">G52-1</f>
        <v>44206</v>
      </c>
      <c r="F52" s="78">
        <f t="shared" ref="F52:F55" si="19">G52-4</f>
        <v>44203</v>
      </c>
      <c r="G52" s="22">
        <f>G51+7</f>
        <v>44207</v>
      </c>
      <c r="H52" s="15">
        <f t="shared" si="14"/>
        <v>44238</v>
      </c>
      <c r="I52" s="15">
        <f t="shared" si="15"/>
        <v>44242</v>
      </c>
      <c r="J52" s="70">
        <f t="shared" si="16"/>
        <v>44244</v>
      </c>
    </row>
    <row r="53" spans="1:12" ht="18" customHeight="1">
      <c r="A53" s="151" t="s">
        <v>354</v>
      </c>
      <c r="B53" s="151" t="s">
        <v>336</v>
      </c>
      <c r="C53" s="73" t="s">
        <v>350</v>
      </c>
      <c r="D53" s="78">
        <f>G53-2</f>
        <v>44212</v>
      </c>
      <c r="E53" s="78">
        <f>G53-1</f>
        <v>44213</v>
      </c>
      <c r="F53" s="78">
        <f>G53-4</f>
        <v>44210</v>
      </c>
      <c r="G53" s="22">
        <f t="shared" ref="G53:G54" si="20">G52+7</f>
        <v>44214</v>
      </c>
      <c r="H53" s="15">
        <f>G53+31</f>
        <v>44245</v>
      </c>
      <c r="I53" s="15">
        <f>H53+4</f>
        <v>44249</v>
      </c>
      <c r="J53" s="70">
        <f>I53+2</f>
        <v>44251</v>
      </c>
    </row>
    <row r="54" spans="1:12" ht="18" customHeight="1">
      <c r="A54" s="151" t="s">
        <v>355</v>
      </c>
      <c r="B54" s="151" t="s">
        <v>335</v>
      </c>
      <c r="C54" s="73" t="s">
        <v>351</v>
      </c>
      <c r="D54" s="78">
        <f t="shared" ref="D54:D55" si="21">G54-2</f>
        <v>44219</v>
      </c>
      <c r="E54" s="78">
        <f t="shared" si="18"/>
        <v>44220</v>
      </c>
      <c r="F54" s="78">
        <f t="shared" si="19"/>
        <v>44217</v>
      </c>
      <c r="G54" s="22">
        <f t="shared" si="20"/>
        <v>44221</v>
      </c>
      <c r="H54" s="15">
        <f t="shared" si="14"/>
        <v>44252</v>
      </c>
      <c r="I54" s="15">
        <f t="shared" si="15"/>
        <v>44256</v>
      </c>
      <c r="J54" s="70">
        <f t="shared" si="16"/>
        <v>44258</v>
      </c>
    </row>
    <row r="55" spans="1:12" ht="18" customHeight="1">
      <c r="A55" s="151" t="s">
        <v>356</v>
      </c>
      <c r="B55" s="151" t="s">
        <v>337</v>
      </c>
      <c r="C55" s="73" t="s">
        <v>352</v>
      </c>
      <c r="D55" s="78">
        <f t="shared" si="21"/>
        <v>44230</v>
      </c>
      <c r="E55" s="78">
        <f t="shared" si="18"/>
        <v>44231</v>
      </c>
      <c r="F55" s="78">
        <f t="shared" si="19"/>
        <v>44228</v>
      </c>
      <c r="G55" s="22">
        <v>44232</v>
      </c>
      <c r="H55" s="15">
        <f t="shared" si="14"/>
        <v>44263</v>
      </c>
      <c r="I55" s="15">
        <f t="shared" si="15"/>
        <v>44267</v>
      </c>
      <c r="J55" s="70">
        <f t="shared" si="16"/>
        <v>44269</v>
      </c>
    </row>
    <row r="56" spans="1:12">
      <c r="A56" s="270" t="s">
        <v>68</v>
      </c>
      <c r="B56" s="270"/>
      <c r="C56" s="270"/>
      <c r="D56" s="270"/>
      <c r="E56" s="270"/>
      <c r="F56" s="270"/>
      <c r="G56" s="270"/>
      <c r="H56" s="270"/>
      <c r="I56" s="270"/>
      <c r="J56" s="271"/>
      <c r="K56" s="4"/>
    </row>
    <row r="57" spans="1:12" s="71" customFormat="1" ht="18.75" customHeight="1" thickBot="1">
      <c r="A57" s="272" t="s">
        <v>69</v>
      </c>
      <c r="B57" s="272"/>
      <c r="C57" s="272"/>
      <c r="D57" s="272"/>
      <c r="E57" s="272"/>
      <c r="F57" s="272"/>
      <c r="G57" s="272"/>
      <c r="H57" s="272"/>
      <c r="I57" s="272"/>
      <c r="J57" s="273"/>
      <c r="K57" s="4"/>
      <c r="L57" s="4"/>
    </row>
    <row r="58" spans="1:12" s="72" customFormat="1" ht="10.5" customHeight="1" thickBot="1">
      <c r="A58" s="4"/>
      <c r="B58" s="4"/>
      <c r="C58" s="4"/>
      <c r="D58" s="4"/>
      <c r="E58" s="4"/>
      <c r="F58" s="4"/>
      <c r="G58" s="4"/>
      <c r="H58" s="4"/>
      <c r="I58" s="4"/>
      <c r="J58" s="4"/>
      <c r="K58" s="4"/>
      <c r="L58" s="4"/>
    </row>
    <row r="59" spans="1:12" ht="21.75" customHeight="1" thickBot="1">
      <c r="A59" s="274" t="s">
        <v>70</v>
      </c>
      <c r="B59" s="241" t="s">
        <v>58</v>
      </c>
      <c r="C59" s="241"/>
      <c r="D59" s="241"/>
      <c r="E59" s="241"/>
      <c r="F59" s="241"/>
      <c r="G59" s="241"/>
      <c r="H59" s="241"/>
      <c r="I59" s="241"/>
      <c r="J59" s="242"/>
    </row>
    <row r="60" spans="1:12" ht="18" customHeight="1" thickBot="1">
      <c r="A60" s="274"/>
      <c r="B60" s="243" t="s">
        <v>71</v>
      </c>
      <c r="C60" s="243"/>
      <c r="D60" s="243"/>
      <c r="E60" s="243"/>
      <c r="F60" s="243"/>
      <c r="G60" s="243"/>
      <c r="H60" s="243"/>
      <c r="I60" s="243"/>
      <c r="J60" s="244"/>
    </row>
    <row r="61" spans="1:12" ht="18" customHeight="1">
      <c r="A61" s="274"/>
      <c r="B61" s="243" t="s">
        <v>72</v>
      </c>
      <c r="C61" s="243"/>
      <c r="D61" s="243"/>
      <c r="E61" s="243"/>
      <c r="F61" s="243"/>
      <c r="G61" s="243"/>
      <c r="H61" s="243"/>
      <c r="I61" s="243"/>
      <c r="J61" s="244"/>
    </row>
    <row r="62" spans="1:12" ht="18.75" customHeight="1">
      <c r="A62" s="287" t="s">
        <v>4</v>
      </c>
      <c r="B62" s="288" t="s">
        <v>37</v>
      </c>
      <c r="C62" s="288" t="s">
        <v>6</v>
      </c>
      <c r="D62" s="289" t="s">
        <v>48</v>
      </c>
      <c r="E62" s="289" t="s">
        <v>8</v>
      </c>
      <c r="F62" s="289" t="s">
        <v>61</v>
      </c>
      <c r="G62" s="175" t="s">
        <v>10</v>
      </c>
      <c r="H62" s="275" t="s">
        <v>73</v>
      </c>
      <c r="I62" s="276" t="s">
        <v>74</v>
      </c>
      <c r="J62" s="277" t="s">
        <v>75</v>
      </c>
    </row>
    <row r="63" spans="1:12" ht="18.75" customHeight="1">
      <c r="A63" s="287"/>
      <c r="B63" s="288"/>
      <c r="C63" s="288"/>
      <c r="D63" s="289"/>
      <c r="E63" s="289"/>
      <c r="F63" s="289"/>
      <c r="G63" s="174" t="s">
        <v>13</v>
      </c>
      <c r="H63" s="275"/>
      <c r="I63" s="276"/>
      <c r="J63" s="277"/>
    </row>
    <row r="64" spans="1:12" ht="18" customHeight="1">
      <c r="A64" s="194" t="s">
        <v>76</v>
      </c>
      <c r="B64" s="151" t="s">
        <v>372</v>
      </c>
      <c r="C64" s="73" t="s">
        <v>372</v>
      </c>
      <c r="D64" s="125">
        <f t="shared" ref="D64" si="22">G64-3</f>
        <v>44196</v>
      </c>
      <c r="E64" s="125">
        <f t="shared" ref="E64" si="23">G64-3</f>
        <v>44196</v>
      </c>
      <c r="F64" s="125">
        <f t="shared" ref="F64" si="24">G64-4</f>
        <v>44195</v>
      </c>
      <c r="G64" s="89">
        <v>44199</v>
      </c>
      <c r="H64" s="18">
        <f t="shared" ref="H64:H69" si="25">G64+31</f>
        <v>44230</v>
      </c>
      <c r="I64" s="18">
        <f t="shared" ref="I64:I69" si="26">G64+34</f>
        <v>44233</v>
      </c>
      <c r="J64" s="70">
        <f t="shared" ref="J64:J69" si="27">I64+4</f>
        <v>44237</v>
      </c>
    </row>
    <row r="65" spans="1:13">
      <c r="A65" s="151" t="s">
        <v>449</v>
      </c>
      <c r="B65" s="151" t="s">
        <v>340</v>
      </c>
      <c r="C65" s="73" t="s">
        <v>357</v>
      </c>
      <c r="D65" s="78">
        <f t="shared" ref="D65:D69" si="28">G65-3</f>
        <v>44201</v>
      </c>
      <c r="E65" s="78">
        <f t="shared" ref="E65:E69" si="29">G65-3</f>
        <v>44201</v>
      </c>
      <c r="F65" s="78">
        <f t="shared" ref="F65:F69" si="30">G65-4</f>
        <v>44200</v>
      </c>
      <c r="G65" s="22">
        <v>44204</v>
      </c>
      <c r="H65" s="18">
        <f t="shared" si="25"/>
        <v>44235</v>
      </c>
      <c r="I65" s="18">
        <f t="shared" si="26"/>
        <v>44238</v>
      </c>
      <c r="J65" s="70">
        <f t="shared" si="27"/>
        <v>44242</v>
      </c>
      <c r="M65" s="21"/>
    </row>
    <row r="66" spans="1:13" ht="15" customHeight="1">
      <c r="A66" s="151" t="s">
        <v>450</v>
      </c>
      <c r="B66" s="151" t="s">
        <v>341</v>
      </c>
      <c r="C66" s="73" t="s">
        <v>358</v>
      </c>
      <c r="D66" s="78">
        <f t="shared" si="28"/>
        <v>44212</v>
      </c>
      <c r="E66" s="78">
        <f t="shared" si="29"/>
        <v>44212</v>
      </c>
      <c r="F66" s="78">
        <f t="shared" si="30"/>
        <v>44211</v>
      </c>
      <c r="G66" s="89">
        <v>44215</v>
      </c>
      <c r="H66" s="18">
        <f t="shared" si="25"/>
        <v>44246</v>
      </c>
      <c r="I66" s="18">
        <f t="shared" si="26"/>
        <v>44249</v>
      </c>
      <c r="J66" s="70">
        <f t="shared" si="27"/>
        <v>44253</v>
      </c>
    </row>
    <row r="67" spans="1:13" ht="15" customHeight="1">
      <c r="A67" s="151" t="s">
        <v>451</v>
      </c>
      <c r="B67" s="151" t="s">
        <v>342</v>
      </c>
      <c r="C67" s="73" t="s">
        <v>359</v>
      </c>
      <c r="D67" s="78">
        <f t="shared" si="28"/>
        <v>44212</v>
      </c>
      <c r="E67" s="78">
        <f t="shared" si="29"/>
        <v>44212</v>
      </c>
      <c r="F67" s="78">
        <f t="shared" si="30"/>
        <v>44211</v>
      </c>
      <c r="G67" s="22">
        <v>44215</v>
      </c>
      <c r="H67" s="18">
        <f t="shared" si="25"/>
        <v>44246</v>
      </c>
      <c r="I67" s="18">
        <f t="shared" si="26"/>
        <v>44249</v>
      </c>
      <c r="J67" s="70">
        <f t="shared" si="27"/>
        <v>44253</v>
      </c>
    </row>
    <row r="68" spans="1:13" ht="15" customHeight="1">
      <c r="A68" s="226" t="s">
        <v>452</v>
      </c>
      <c r="B68" s="151" t="s">
        <v>339</v>
      </c>
      <c r="C68" s="73" t="s">
        <v>360</v>
      </c>
      <c r="D68" s="125">
        <f t="shared" ref="D68" si="31">G68-3</f>
        <v>44223</v>
      </c>
      <c r="E68" s="125">
        <f t="shared" ref="E68" si="32">G68-3</f>
        <v>44223</v>
      </c>
      <c r="F68" s="125">
        <f t="shared" ref="F68" si="33">G68-4</f>
        <v>44222</v>
      </c>
      <c r="G68" s="89">
        <v>44226</v>
      </c>
      <c r="H68" s="15">
        <f t="shared" ref="H68" si="34">G68+31</f>
        <v>44257</v>
      </c>
      <c r="I68" s="15">
        <f t="shared" ref="I68" si="35">G68+34</f>
        <v>44260</v>
      </c>
      <c r="J68" s="70">
        <f t="shared" ref="J68" si="36">I68+4</f>
        <v>44264</v>
      </c>
    </row>
    <row r="69" spans="1:13" s="206" customFormat="1" ht="15" customHeight="1">
      <c r="A69" s="151" t="s">
        <v>426</v>
      </c>
      <c r="B69" s="151" t="s">
        <v>343</v>
      </c>
      <c r="C69" s="151" t="s">
        <v>425</v>
      </c>
      <c r="D69" s="125">
        <f t="shared" si="28"/>
        <v>44225</v>
      </c>
      <c r="E69" s="125">
        <f t="shared" si="29"/>
        <v>44225</v>
      </c>
      <c r="F69" s="125">
        <f t="shared" si="30"/>
        <v>44224</v>
      </c>
      <c r="G69" s="89">
        <v>44228</v>
      </c>
      <c r="H69" s="15">
        <f t="shared" si="25"/>
        <v>44259</v>
      </c>
      <c r="I69" s="15">
        <f t="shared" si="26"/>
        <v>44262</v>
      </c>
      <c r="J69" s="70">
        <f t="shared" si="27"/>
        <v>44266</v>
      </c>
      <c r="K69" s="205"/>
    </row>
    <row r="70" spans="1:13" ht="19.5" customHeight="1">
      <c r="A70" s="270" t="s">
        <v>68</v>
      </c>
      <c r="B70" s="270"/>
      <c r="C70" s="270"/>
      <c r="D70" s="270"/>
      <c r="E70" s="270"/>
      <c r="F70" s="270"/>
      <c r="G70" s="270"/>
      <c r="H70" s="270"/>
      <c r="I70" s="270"/>
      <c r="J70" s="271"/>
    </row>
    <row r="71" spans="1:13" s="71" customFormat="1" ht="18.75" customHeight="1" thickBot="1">
      <c r="A71" s="278" t="s">
        <v>69</v>
      </c>
      <c r="B71" s="278"/>
      <c r="C71" s="278"/>
      <c r="D71" s="278"/>
      <c r="E71" s="278"/>
      <c r="F71" s="278"/>
      <c r="G71" s="278"/>
      <c r="H71" s="278"/>
      <c r="I71" s="278"/>
      <c r="J71" s="279"/>
      <c r="K71" s="4"/>
    </row>
    <row r="72" spans="1:13" s="72" customFormat="1" ht="10.5" customHeight="1" thickBot="1">
      <c r="A72" s="4"/>
      <c r="B72" s="4"/>
      <c r="C72" s="4"/>
      <c r="D72" s="4"/>
      <c r="E72" s="4"/>
      <c r="F72" s="4"/>
      <c r="G72" s="4"/>
      <c r="H72" s="4"/>
      <c r="I72" s="4"/>
      <c r="J72" s="4"/>
      <c r="K72" s="4"/>
      <c r="L72" s="4"/>
    </row>
    <row r="73" spans="1:13" ht="19.5" customHeight="1" thickBot="1">
      <c r="A73" s="280" t="s">
        <v>77</v>
      </c>
      <c r="B73" s="281" t="s">
        <v>78</v>
      </c>
      <c r="C73" s="281"/>
      <c r="D73" s="281"/>
      <c r="E73" s="281"/>
      <c r="F73" s="281"/>
      <c r="G73" s="281"/>
      <c r="H73" s="281"/>
      <c r="I73" s="281"/>
      <c r="J73" s="282"/>
      <c r="K73" s="4"/>
    </row>
    <row r="74" spans="1:13" ht="19.5" customHeight="1" thickBot="1">
      <c r="A74" s="280"/>
      <c r="B74" s="283" t="s">
        <v>79</v>
      </c>
      <c r="C74" s="283"/>
      <c r="D74" s="283"/>
      <c r="E74" s="283"/>
      <c r="F74" s="283"/>
      <c r="G74" s="283"/>
      <c r="H74" s="283"/>
      <c r="I74" s="283"/>
      <c r="J74" s="284"/>
    </row>
    <row r="75" spans="1:13" ht="19.5" customHeight="1">
      <c r="A75" s="280"/>
      <c r="B75" s="285" t="s">
        <v>80</v>
      </c>
      <c r="C75" s="285"/>
      <c r="D75" s="285"/>
      <c r="E75" s="285"/>
      <c r="F75" s="285"/>
      <c r="G75" s="285"/>
      <c r="H75" s="285"/>
      <c r="I75" s="285"/>
      <c r="J75" s="286"/>
    </row>
    <row r="76" spans="1:13" ht="15" customHeight="1">
      <c r="A76" s="266" t="s">
        <v>4</v>
      </c>
      <c r="B76" s="247" t="s">
        <v>37</v>
      </c>
      <c r="C76" s="247" t="s">
        <v>6</v>
      </c>
      <c r="D76" s="248" t="s">
        <v>48</v>
      </c>
      <c r="E76" s="248" t="s">
        <v>8</v>
      </c>
      <c r="F76" s="248" t="s">
        <v>61</v>
      </c>
      <c r="G76" s="175" t="s">
        <v>10</v>
      </c>
      <c r="H76" s="268" t="s">
        <v>81</v>
      </c>
      <c r="I76" s="268" t="s">
        <v>82</v>
      </c>
      <c r="J76" s="269" t="s">
        <v>83</v>
      </c>
    </row>
    <row r="77" spans="1:13">
      <c r="A77" s="266"/>
      <c r="B77" s="247"/>
      <c r="C77" s="247"/>
      <c r="D77" s="248"/>
      <c r="E77" s="248"/>
      <c r="F77" s="248"/>
      <c r="G77" s="174" t="s">
        <v>13</v>
      </c>
      <c r="H77" s="268"/>
      <c r="I77" s="268"/>
      <c r="J77" s="269"/>
    </row>
    <row r="78" spans="1:13" ht="16.5" customHeight="1">
      <c r="A78" s="151" t="s">
        <v>368</v>
      </c>
      <c r="B78" s="151" t="s">
        <v>344</v>
      </c>
      <c r="C78" s="151" t="s">
        <v>363</v>
      </c>
      <c r="D78" s="125">
        <f>G78-2</f>
        <v>44197</v>
      </c>
      <c r="E78" s="125">
        <f>G78-2</f>
        <v>44197</v>
      </c>
      <c r="F78" s="78">
        <f t="shared" ref="F78:F83" si="37">G78-4</f>
        <v>44195</v>
      </c>
      <c r="G78" s="89">
        <v>44199</v>
      </c>
      <c r="H78" s="18">
        <f t="shared" ref="H78:H83" si="38">G78+29</f>
        <v>44228</v>
      </c>
      <c r="I78" s="18">
        <f t="shared" ref="I78:I83" si="39">H78+4</f>
        <v>44232</v>
      </c>
      <c r="J78" s="81">
        <f t="shared" ref="J78:J83" si="40">I78+2</f>
        <v>44234</v>
      </c>
    </row>
    <row r="79" spans="1:13" ht="16.5" customHeight="1">
      <c r="A79" s="151" t="s">
        <v>345</v>
      </c>
      <c r="B79" s="195" t="s">
        <v>361</v>
      </c>
      <c r="C79" s="151" t="s">
        <v>364</v>
      </c>
      <c r="D79" s="125">
        <f>G79-2</f>
        <v>44202</v>
      </c>
      <c r="E79" s="125">
        <f>G79-2</f>
        <v>44202</v>
      </c>
      <c r="F79" s="78">
        <f t="shared" si="37"/>
        <v>44200</v>
      </c>
      <c r="G79" s="89">
        <v>44204</v>
      </c>
      <c r="H79" s="18">
        <f t="shared" si="38"/>
        <v>44233</v>
      </c>
      <c r="I79" s="18">
        <f t="shared" si="39"/>
        <v>44237</v>
      </c>
      <c r="J79" s="81">
        <f t="shared" si="40"/>
        <v>44239</v>
      </c>
    </row>
    <row r="80" spans="1:13" ht="16.5" customHeight="1">
      <c r="A80" s="151" t="s">
        <v>369</v>
      </c>
      <c r="B80" s="151" t="s">
        <v>346</v>
      </c>
      <c r="C80" s="151" t="s">
        <v>365</v>
      </c>
      <c r="D80" s="125">
        <f t="shared" ref="D80:D82" si="41">G80-2</f>
        <v>44212</v>
      </c>
      <c r="E80" s="125">
        <f t="shared" ref="E80:E82" si="42">G80-2</f>
        <v>44212</v>
      </c>
      <c r="F80" s="78">
        <f t="shared" si="37"/>
        <v>44210</v>
      </c>
      <c r="G80" s="89">
        <v>44214</v>
      </c>
      <c r="H80" s="18">
        <f t="shared" si="38"/>
        <v>44243</v>
      </c>
      <c r="I80" s="18">
        <f t="shared" si="39"/>
        <v>44247</v>
      </c>
      <c r="J80" s="81">
        <f t="shared" si="40"/>
        <v>44249</v>
      </c>
    </row>
    <row r="81" spans="1:12">
      <c r="A81" s="151" t="s">
        <v>370</v>
      </c>
      <c r="B81" s="151" t="s">
        <v>347</v>
      </c>
      <c r="C81" s="151" t="s">
        <v>366</v>
      </c>
      <c r="D81" s="125">
        <f t="shared" si="41"/>
        <v>44216</v>
      </c>
      <c r="E81" s="125">
        <f t="shared" si="42"/>
        <v>44216</v>
      </c>
      <c r="F81" s="78">
        <f t="shared" si="37"/>
        <v>44214</v>
      </c>
      <c r="G81" s="89">
        <v>44218</v>
      </c>
      <c r="H81" s="18">
        <f t="shared" si="38"/>
        <v>44247</v>
      </c>
      <c r="I81" s="18">
        <f t="shared" si="39"/>
        <v>44251</v>
      </c>
      <c r="J81" s="81">
        <f t="shared" si="40"/>
        <v>44253</v>
      </c>
    </row>
    <row r="82" spans="1:12" s="208" customFormat="1" ht="15.75" customHeight="1">
      <c r="A82" s="151" t="s">
        <v>371</v>
      </c>
      <c r="B82" s="195" t="s">
        <v>362</v>
      </c>
      <c r="C82" s="151" t="s">
        <v>367</v>
      </c>
      <c r="D82" s="125">
        <f t="shared" si="41"/>
        <v>44227</v>
      </c>
      <c r="E82" s="125">
        <f t="shared" si="42"/>
        <v>44227</v>
      </c>
      <c r="F82" s="78">
        <f t="shared" si="37"/>
        <v>44225</v>
      </c>
      <c r="G82" s="89">
        <v>44229</v>
      </c>
      <c r="H82" s="18">
        <f t="shared" si="38"/>
        <v>44258</v>
      </c>
      <c r="I82" s="18">
        <f t="shared" si="39"/>
        <v>44262</v>
      </c>
      <c r="J82" s="81">
        <f t="shared" si="40"/>
        <v>44264</v>
      </c>
      <c r="K82" s="14"/>
      <c r="L82" s="4"/>
    </row>
    <row r="83" spans="1:12" s="208" customFormat="1" ht="15.75" customHeight="1">
      <c r="A83" s="194" t="s">
        <v>76</v>
      </c>
      <c r="B83" s="151" t="s">
        <v>372</v>
      </c>
      <c r="C83" s="73" t="s">
        <v>372</v>
      </c>
      <c r="D83" s="125">
        <f t="shared" ref="D83" si="43">G83-2</f>
        <v>44230</v>
      </c>
      <c r="E83" s="125">
        <f t="shared" ref="E83" si="44">G83-2</f>
        <v>44230</v>
      </c>
      <c r="F83" s="78">
        <f t="shared" si="37"/>
        <v>44228</v>
      </c>
      <c r="G83" s="89">
        <v>44232</v>
      </c>
      <c r="H83" s="18">
        <f t="shared" si="38"/>
        <v>44261</v>
      </c>
      <c r="I83" s="18">
        <f t="shared" si="39"/>
        <v>44265</v>
      </c>
      <c r="J83" s="81">
        <f t="shared" si="40"/>
        <v>44267</v>
      </c>
      <c r="K83" s="14"/>
      <c r="L83" s="4"/>
    </row>
    <row r="84" spans="1:12" ht="19.5" customHeight="1">
      <c r="A84" s="270" t="s">
        <v>68</v>
      </c>
      <c r="B84" s="270"/>
      <c r="C84" s="270"/>
      <c r="D84" s="270"/>
      <c r="E84" s="270"/>
      <c r="F84" s="270"/>
      <c r="G84" s="270"/>
      <c r="H84" s="270"/>
      <c r="I84" s="270"/>
      <c r="J84" s="271"/>
    </row>
    <row r="85" spans="1:12" s="71" customFormat="1" ht="18.75" customHeight="1" thickBot="1">
      <c r="A85" s="290" t="s">
        <v>84</v>
      </c>
      <c r="B85" s="290"/>
      <c r="C85" s="290"/>
      <c r="D85" s="290"/>
      <c r="E85" s="290"/>
      <c r="F85" s="290"/>
      <c r="G85" s="290"/>
      <c r="H85" s="290"/>
      <c r="I85" s="290"/>
      <c r="J85" s="291"/>
      <c r="K85" s="14"/>
      <c r="L85" s="4"/>
    </row>
    <row r="86" spans="1:12" s="72" customFormat="1" ht="10.5" customHeight="1" thickBot="1">
      <c r="A86" s="69"/>
      <c r="B86" s="69"/>
      <c r="C86" s="69"/>
      <c r="D86" s="69"/>
      <c r="E86" s="69"/>
      <c r="F86" s="69"/>
      <c r="G86" s="69"/>
      <c r="H86" s="69"/>
      <c r="I86" s="69"/>
      <c r="J86" s="69"/>
      <c r="K86" s="4"/>
      <c r="L86" s="4"/>
    </row>
    <row r="87" spans="1:12" s="72" customFormat="1" ht="18.75" customHeight="1" thickBot="1">
      <c r="A87" s="292" t="s">
        <v>85</v>
      </c>
      <c r="B87" s="293" t="s">
        <v>86</v>
      </c>
      <c r="C87" s="293"/>
      <c r="D87" s="293"/>
      <c r="E87" s="293"/>
      <c r="F87" s="293"/>
      <c r="G87" s="293"/>
      <c r="H87" s="293"/>
      <c r="I87" s="294"/>
      <c r="J87" s="4"/>
    </row>
    <row r="88" spans="1:12" s="72" customFormat="1" ht="18.75" customHeight="1" thickBot="1">
      <c r="A88" s="292"/>
      <c r="B88" s="295" t="s">
        <v>87</v>
      </c>
      <c r="C88" s="295"/>
      <c r="D88" s="295"/>
      <c r="E88" s="295"/>
      <c r="F88" s="295"/>
      <c r="G88" s="295"/>
      <c r="H88" s="295"/>
      <c r="I88" s="296"/>
      <c r="J88" s="4"/>
    </row>
    <row r="89" spans="1:12" s="72" customFormat="1" ht="18.75" customHeight="1">
      <c r="A89" s="292"/>
      <c r="B89" s="297" t="s">
        <v>88</v>
      </c>
      <c r="C89" s="297"/>
      <c r="D89" s="297"/>
      <c r="E89" s="297"/>
      <c r="F89" s="297"/>
      <c r="G89" s="297"/>
      <c r="H89" s="297"/>
      <c r="I89" s="298"/>
      <c r="J89" s="4"/>
    </row>
    <row r="90" spans="1:12" s="72" customFormat="1" ht="18.75" customHeight="1">
      <c r="A90" s="305" t="s">
        <v>4</v>
      </c>
      <c r="B90" s="306" t="s">
        <v>37</v>
      </c>
      <c r="C90" s="299" t="s">
        <v>6</v>
      </c>
      <c r="D90" s="267" t="s">
        <v>89</v>
      </c>
      <c r="E90" s="267" t="s">
        <v>8</v>
      </c>
      <c r="F90" s="267" t="s">
        <v>90</v>
      </c>
      <c r="G90" s="95" t="s">
        <v>12</v>
      </c>
      <c r="H90" s="299" t="s">
        <v>91</v>
      </c>
      <c r="I90" s="96" t="s">
        <v>11</v>
      </c>
      <c r="J90" s="4"/>
    </row>
    <row r="91" spans="1:12" s="72" customFormat="1" ht="18.75" customHeight="1">
      <c r="A91" s="305"/>
      <c r="B91" s="306"/>
      <c r="C91" s="299"/>
      <c r="D91" s="267"/>
      <c r="E91" s="267"/>
      <c r="F91" s="267"/>
      <c r="G91" s="187" t="s">
        <v>13</v>
      </c>
      <c r="H91" s="299"/>
      <c r="I91" s="97" t="s">
        <v>92</v>
      </c>
      <c r="J91" s="4"/>
    </row>
    <row r="92" spans="1:12" s="72" customFormat="1" ht="17.25" customHeight="1">
      <c r="A92" s="120" t="str">
        <f>A288</f>
        <v>COSCO SURABAYA   103W</v>
      </c>
      <c r="B92" s="121" t="s">
        <v>93</v>
      </c>
      <c r="C92" s="120" t="str">
        <f>C288</f>
        <v>CS1 42W</v>
      </c>
      <c r="D92" s="122">
        <f>G92-1</f>
        <v>44562</v>
      </c>
      <c r="E92" s="122">
        <f>G92-1</f>
        <v>44562</v>
      </c>
      <c r="F92" s="122">
        <f>D92</f>
        <v>44562</v>
      </c>
      <c r="G92" s="120">
        <f>G288</f>
        <v>44563</v>
      </c>
      <c r="H92" s="123" t="s">
        <v>94</v>
      </c>
      <c r="I92" s="124">
        <f>G92+45</f>
        <v>44608</v>
      </c>
      <c r="J92" s="4"/>
    </row>
    <row r="93" spans="1:12" s="72" customFormat="1" ht="17.25" customHeight="1">
      <c r="A93" s="120" t="str">
        <f>A289</f>
        <v>NYK FUJI   111W</v>
      </c>
      <c r="B93" s="121" t="s">
        <v>93</v>
      </c>
      <c r="C93" s="120" t="str">
        <f>C289</f>
        <v>FUJ 47W</v>
      </c>
      <c r="D93" s="122">
        <f>G93-1</f>
        <v>44568</v>
      </c>
      <c r="E93" s="122">
        <f>G93-1</f>
        <v>44568</v>
      </c>
      <c r="F93" s="122">
        <f>D93</f>
        <v>44568</v>
      </c>
      <c r="G93" s="120">
        <f>G289</f>
        <v>44569</v>
      </c>
      <c r="H93" s="123" t="s">
        <v>94</v>
      </c>
      <c r="I93" s="124">
        <f>G93+45</f>
        <v>44614</v>
      </c>
      <c r="J93" s="4"/>
    </row>
    <row r="94" spans="1:12" s="72" customFormat="1" ht="17.25" customHeight="1">
      <c r="A94" s="120" t="str">
        <f>A290</f>
        <v>COSCO AQABA  063W</v>
      </c>
      <c r="B94" s="121" t="s">
        <v>93</v>
      </c>
      <c r="C94" s="120" t="str">
        <f>C290</f>
        <v>QQC 130W</v>
      </c>
      <c r="D94" s="122">
        <f>G94-1</f>
        <v>44573</v>
      </c>
      <c r="E94" s="122">
        <f>G94-1</f>
        <v>44573</v>
      </c>
      <c r="F94" s="122">
        <f>D94</f>
        <v>44573</v>
      </c>
      <c r="G94" s="120">
        <f>G290</f>
        <v>44574</v>
      </c>
      <c r="H94" s="123" t="s">
        <v>94</v>
      </c>
      <c r="I94" s="124">
        <f>G94+45</f>
        <v>44619</v>
      </c>
      <c r="J94" s="4"/>
    </row>
    <row r="95" spans="1:12" s="72" customFormat="1" ht="17.25" customHeight="1">
      <c r="A95" s="120" t="str">
        <f>A292</f>
        <v>EVER DEVOTE  105W</v>
      </c>
      <c r="B95" s="121" t="s">
        <v>93</v>
      </c>
      <c r="C95" s="120" t="str">
        <f>C292</f>
        <v>EDT 105W</v>
      </c>
      <c r="D95" s="122">
        <f>G95-1</f>
        <v>44583</v>
      </c>
      <c r="E95" s="122">
        <f>G95-1</f>
        <v>44583</v>
      </c>
      <c r="F95" s="122">
        <f>D95</f>
        <v>44583</v>
      </c>
      <c r="G95" s="120">
        <f>G292</f>
        <v>44584</v>
      </c>
      <c r="H95" s="123" t="s">
        <v>95</v>
      </c>
      <c r="I95" s="124">
        <f>G95+45</f>
        <v>44629</v>
      </c>
      <c r="J95" s="4"/>
    </row>
    <row r="96" spans="1:12" s="72" customFormat="1" ht="17.25" customHeight="1" thickBot="1">
      <c r="A96" s="189" t="e">
        <f>#REF!</f>
        <v>#REF!</v>
      </c>
      <c r="B96" s="190" t="s">
        <v>93</v>
      </c>
      <c r="C96" s="189" t="e">
        <f>#REF!</f>
        <v>#REF!</v>
      </c>
      <c r="D96" s="191" t="e">
        <f>G96-1</f>
        <v>#REF!</v>
      </c>
      <c r="E96" s="191" t="e">
        <f>G96-1</f>
        <v>#REF!</v>
      </c>
      <c r="F96" s="191" t="e">
        <f>D96</f>
        <v>#REF!</v>
      </c>
      <c r="G96" s="189" t="e">
        <f>#REF!</f>
        <v>#REF!</v>
      </c>
      <c r="H96" s="192" t="s">
        <v>96</v>
      </c>
      <c r="I96" s="193" t="e">
        <f>G96+45</f>
        <v>#REF!</v>
      </c>
      <c r="J96" s="4"/>
    </row>
    <row r="97" spans="1:15" s="72" customFormat="1" ht="1.5" customHeight="1">
      <c r="A97" s="300" t="s">
        <v>97</v>
      </c>
      <c r="B97" s="300"/>
      <c r="C97" s="300"/>
      <c r="D97" s="300"/>
      <c r="E97" s="300"/>
      <c r="F97" s="300"/>
      <c r="G97" s="300"/>
      <c r="H97" s="300"/>
      <c r="I97" s="188"/>
      <c r="J97" s="4"/>
    </row>
    <row r="98" spans="1:15" s="72" customFormat="1" ht="18.75" hidden="1" customHeight="1" thickBot="1">
      <c r="A98" s="301" t="s">
        <v>98</v>
      </c>
      <c r="B98" s="301"/>
      <c r="C98" s="301"/>
      <c r="D98" s="301"/>
      <c r="E98" s="301"/>
      <c r="F98" s="301"/>
      <c r="G98" s="301"/>
      <c r="H98" s="301"/>
      <c r="I98" s="301"/>
      <c r="J98" s="4"/>
    </row>
    <row r="99" spans="1:15" s="72" customFormat="1" ht="9.75" customHeight="1">
      <c r="A99" s="302"/>
      <c r="B99" s="302"/>
      <c r="C99" s="302"/>
      <c r="D99" s="302"/>
      <c r="E99" s="302"/>
      <c r="F99" s="302"/>
      <c r="G99" s="302"/>
      <c r="H99" s="302"/>
      <c r="I99" s="302"/>
      <c r="J99" s="302"/>
      <c r="K99" s="302"/>
      <c r="L99" s="4"/>
    </row>
    <row r="100" spans="1:15" ht="17.25" customHeight="1">
      <c r="A100" s="232" t="s">
        <v>99</v>
      </c>
      <c r="B100" s="303" t="s">
        <v>100</v>
      </c>
      <c r="C100" s="303"/>
      <c r="D100" s="303"/>
      <c r="E100" s="303"/>
      <c r="F100" s="303"/>
      <c r="G100" s="303"/>
      <c r="H100" s="303"/>
      <c r="I100" s="303"/>
      <c r="J100" s="303"/>
      <c r="K100" s="303"/>
    </row>
    <row r="101" spans="1:15" ht="17.25" customHeight="1">
      <c r="A101" s="232"/>
      <c r="B101" s="304" t="s">
        <v>101</v>
      </c>
      <c r="C101" s="304"/>
      <c r="D101" s="304"/>
      <c r="E101" s="304"/>
      <c r="F101" s="304"/>
      <c r="G101" s="304"/>
      <c r="H101" s="304"/>
      <c r="I101" s="304"/>
      <c r="J101" s="304"/>
      <c r="K101" s="304"/>
    </row>
    <row r="102" spans="1:15" ht="17.25" customHeight="1">
      <c r="A102" s="232"/>
      <c r="B102" s="304" t="s">
        <v>102</v>
      </c>
      <c r="C102" s="304"/>
      <c r="D102" s="304"/>
      <c r="E102" s="304"/>
      <c r="F102" s="304"/>
      <c r="G102" s="304"/>
      <c r="H102" s="304"/>
      <c r="I102" s="304"/>
      <c r="J102" s="304"/>
      <c r="K102" s="304"/>
    </row>
    <row r="103" spans="1:15" ht="17.25" customHeight="1">
      <c r="A103" s="313" t="s">
        <v>4</v>
      </c>
      <c r="B103" s="313" t="s">
        <v>37</v>
      </c>
      <c r="C103" s="313" t="s">
        <v>6</v>
      </c>
      <c r="D103" s="314" t="s">
        <v>48</v>
      </c>
      <c r="E103" s="314" t="s">
        <v>8</v>
      </c>
      <c r="F103" s="314" t="s">
        <v>9</v>
      </c>
      <c r="G103" s="176" t="s">
        <v>10</v>
      </c>
      <c r="H103" s="307" t="s">
        <v>49</v>
      </c>
      <c r="I103" s="308" t="s">
        <v>11</v>
      </c>
      <c r="J103" s="308"/>
      <c r="K103" s="308"/>
    </row>
    <row r="104" spans="1:15" ht="16.899999999999999" customHeight="1">
      <c r="A104" s="313"/>
      <c r="B104" s="313"/>
      <c r="C104" s="313"/>
      <c r="D104" s="314"/>
      <c r="E104" s="314"/>
      <c r="F104" s="314"/>
      <c r="G104" s="111" t="s">
        <v>13</v>
      </c>
      <c r="H104" s="307"/>
      <c r="I104" s="36" t="s">
        <v>103</v>
      </c>
      <c r="J104" s="36" t="s">
        <v>104</v>
      </c>
      <c r="K104" s="36" t="s">
        <v>105</v>
      </c>
    </row>
    <row r="105" spans="1:15" s="72" customFormat="1" ht="39.75" customHeight="1">
      <c r="A105" s="152" t="str">
        <f>A318</f>
        <v>DELOS WAVE 127S</v>
      </c>
      <c r="B105" s="152"/>
      <c r="C105" s="152" t="str">
        <f>C318</f>
        <v>UGJ 127S</v>
      </c>
      <c r="D105" s="152">
        <f>D318</f>
        <v>44569</v>
      </c>
      <c r="E105" s="152">
        <f>E318</f>
        <v>44569</v>
      </c>
      <c r="F105" s="152">
        <f>F318</f>
        <v>44568</v>
      </c>
      <c r="G105" s="152">
        <f>G318</f>
        <v>44570</v>
      </c>
      <c r="H105" s="19" t="s">
        <v>453</v>
      </c>
      <c r="I105" s="40">
        <f>G105+17</f>
        <v>44587</v>
      </c>
      <c r="J105" s="37">
        <f>I105+14</f>
        <v>44601</v>
      </c>
      <c r="K105" s="18">
        <f>I105+16</f>
        <v>44603</v>
      </c>
      <c r="L105" s="71"/>
      <c r="M105" s="71"/>
      <c r="N105" s="71"/>
      <c r="O105" s="71"/>
    </row>
    <row r="106" spans="1:15" s="72" customFormat="1" ht="35.25" customHeight="1">
      <c r="A106" s="152" t="str">
        <f t="shared" ref="A106:A108" si="45">A319</f>
        <v>CAPE CITIUS 8S</v>
      </c>
      <c r="B106" s="152"/>
      <c r="C106" s="152" t="str">
        <f t="shared" ref="C106:G106" si="46">C319</f>
        <v>CI5 8S</v>
      </c>
      <c r="D106" s="152">
        <f t="shared" si="46"/>
        <v>44580</v>
      </c>
      <c r="E106" s="152">
        <f t="shared" si="46"/>
        <v>44580</v>
      </c>
      <c r="F106" s="152">
        <f t="shared" si="46"/>
        <v>44579</v>
      </c>
      <c r="G106" s="152">
        <f t="shared" si="46"/>
        <v>44581</v>
      </c>
      <c r="H106" s="19" t="s">
        <v>454</v>
      </c>
      <c r="I106" s="40">
        <f>G106+15</f>
        <v>44596</v>
      </c>
      <c r="J106" s="37">
        <f>I106+14</f>
        <v>44610</v>
      </c>
      <c r="K106" s="18">
        <f>I106+16</f>
        <v>44612</v>
      </c>
      <c r="L106" s="71"/>
      <c r="M106" s="71"/>
      <c r="N106" s="71"/>
      <c r="O106" s="71"/>
    </row>
    <row r="107" spans="1:15" ht="31.5" customHeight="1">
      <c r="A107" s="152" t="str">
        <f t="shared" si="45"/>
        <v>NEW JERSEY TRADER 15S</v>
      </c>
      <c r="B107" s="152"/>
      <c r="C107" s="152" t="str">
        <f t="shared" ref="C107:G107" si="47">C320</f>
        <v>NJ1 15S</v>
      </c>
      <c r="D107" s="152">
        <f t="shared" si="47"/>
        <v>44582</v>
      </c>
      <c r="E107" s="152">
        <f t="shared" si="47"/>
        <v>44582</v>
      </c>
      <c r="F107" s="152">
        <f t="shared" si="47"/>
        <v>44581</v>
      </c>
      <c r="G107" s="152">
        <f t="shared" si="47"/>
        <v>44583</v>
      </c>
      <c r="H107" s="19" t="s">
        <v>455</v>
      </c>
      <c r="I107" s="40">
        <f>G107+15</f>
        <v>44598</v>
      </c>
      <c r="J107" s="37">
        <f>I107+14</f>
        <v>44612</v>
      </c>
      <c r="K107" s="18">
        <f>I107+16</f>
        <v>44614</v>
      </c>
      <c r="M107" s="19"/>
    </row>
    <row r="108" spans="1:15" ht="30">
      <c r="A108" s="152" t="str">
        <f t="shared" si="45"/>
        <v>BRIGHT 55S</v>
      </c>
      <c r="B108" s="152"/>
      <c r="C108" s="152" t="str">
        <f t="shared" ref="C108:G108" si="48">C321</f>
        <v>BZ1 55S</v>
      </c>
      <c r="D108" s="152">
        <f t="shared" si="48"/>
        <v>44595</v>
      </c>
      <c r="E108" s="152">
        <f t="shared" si="48"/>
        <v>44595</v>
      </c>
      <c r="F108" s="152">
        <f t="shared" si="48"/>
        <v>44594</v>
      </c>
      <c r="G108" s="152">
        <f t="shared" si="48"/>
        <v>44596</v>
      </c>
      <c r="H108" s="19" t="s">
        <v>456</v>
      </c>
      <c r="I108" s="40">
        <f>G108+15</f>
        <v>44611</v>
      </c>
      <c r="J108" s="37">
        <f>I108+14</f>
        <v>44625</v>
      </c>
      <c r="K108" s="18">
        <f>I108+16</f>
        <v>44627</v>
      </c>
      <c r="L108" s="17"/>
      <c r="M108" s="27"/>
    </row>
    <row r="109" spans="1:15" s="98" customFormat="1" ht="32.25" customHeight="1">
      <c r="A109" s="152"/>
      <c r="B109" s="152"/>
      <c r="C109" s="152"/>
      <c r="D109" s="152"/>
      <c r="E109" s="152"/>
      <c r="F109" s="152"/>
      <c r="G109" s="152"/>
      <c r="H109" s="27"/>
      <c r="I109" s="40"/>
      <c r="J109" s="37"/>
      <c r="K109" s="18"/>
    </row>
    <row r="110" spans="1:15" ht="17.25" customHeight="1">
      <c r="A110" s="309" t="s">
        <v>106</v>
      </c>
      <c r="B110" s="309"/>
      <c r="C110" s="309"/>
      <c r="D110" s="309"/>
      <c r="E110" s="309"/>
      <c r="F110" s="309"/>
      <c r="G110" s="309"/>
      <c r="H110" s="309"/>
      <c r="I110" s="309"/>
      <c r="J110" s="309"/>
      <c r="K110" s="309"/>
      <c r="L110" s="16"/>
    </row>
    <row r="111" spans="1:15" ht="17.25" customHeight="1">
      <c r="A111" s="310" t="s">
        <v>107</v>
      </c>
      <c r="B111" s="310"/>
      <c r="C111" s="310"/>
      <c r="D111" s="310"/>
      <c r="E111" s="310"/>
      <c r="F111" s="310"/>
      <c r="G111" s="310"/>
      <c r="H111" s="310"/>
      <c r="I111" s="310"/>
      <c r="J111" s="310"/>
      <c r="K111" s="310"/>
      <c r="L111"/>
    </row>
    <row r="112" spans="1:15" s="71" customFormat="1" ht="18.75" customHeight="1">
      <c r="A112" s="311" t="s">
        <v>108</v>
      </c>
      <c r="B112" s="311"/>
      <c r="C112" s="311"/>
      <c r="D112" s="311"/>
      <c r="E112" s="311"/>
      <c r="F112" s="311"/>
      <c r="G112" s="311"/>
      <c r="H112" s="311"/>
      <c r="I112" s="311"/>
      <c r="J112" s="311"/>
      <c r="K112" s="311"/>
    </row>
    <row r="113" spans="1:15" s="71" customFormat="1" ht="11.25" customHeight="1">
      <c r="A113" s="44"/>
      <c r="B113" s="45"/>
      <c r="C113" s="45"/>
      <c r="D113" s="45"/>
      <c r="E113" s="45"/>
      <c r="F113" s="45"/>
      <c r="G113" s="45"/>
      <c r="H113" s="87"/>
      <c r="I113" s="87"/>
      <c r="J113" s="87"/>
      <c r="K113" s="87"/>
    </row>
    <row r="114" spans="1:15" ht="17.25" customHeight="1">
      <c r="A114" s="232" t="s">
        <v>109</v>
      </c>
      <c r="B114" s="312" t="s">
        <v>100</v>
      </c>
      <c r="C114" s="312"/>
      <c r="D114" s="312"/>
      <c r="E114" s="312"/>
      <c r="F114" s="312"/>
      <c r="G114" s="312"/>
      <c r="H114" s="312"/>
      <c r="I114" s="312"/>
      <c r="J114" s="312"/>
      <c r="K114" s="312"/>
      <c r="L114" s="312"/>
      <c r="M114" s="312"/>
      <c r="N114" s="312"/>
      <c r="O114" s="312"/>
    </row>
    <row r="115" spans="1:15" ht="17.25" customHeight="1">
      <c r="A115" s="232"/>
      <c r="B115" s="304" t="s">
        <v>101</v>
      </c>
      <c r="C115" s="304"/>
      <c r="D115" s="304"/>
      <c r="E115" s="304"/>
      <c r="F115" s="304"/>
      <c r="G115" s="304"/>
      <c r="H115" s="304"/>
      <c r="I115" s="304"/>
      <c r="J115" s="304"/>
      <c r="K115" s="304"/>
      <c r="L115" s="304"/>
      <c r="M115" s="304"/>
      <c r="N115" s="304"/>
      <c r="O115" s="304"/>
    </row>
    <row r="116" spans="1:15" ht="17.25" customHeight="1">
      <c r="A116" s="232"/>
      <c r="B116" s="304" t="s">
        <v>102</v>
      </c>
      <c r="C116" s="304"/>
      <c r="D116" s="304"/>
      <c r="E116" s="304"/>
      <c r="F116" s="304"/>
      <c r="G116" s="304"/>
      <c r="H116" s="304"/>
      <c r="I116" s="304"/>
      <c r="J116" s="304"/>
      <c r="K116" s="304"/>
      <c r="L116" s="304"/>
      <c r="M116" s="304"/>
      <c r="N116" s="304"/>
      <c r="O116" s="304"/>
    </row>
    <row r="117" spans="1:15" ht="17.25" customHeight="1">
      <c r="A117" s="313" t="s">
        <v>4</v>
      </c>
      <c r="B117" s="313" t="s">
        <v>37</v>
      </c>
      <c r="C117" s="313" t="s">
        <v>6</v>
      </c>
      <c r="D117" s="314" t="s">
        <v>48</v>
      </c>
      <c r="E117" s="314" t="s">
        <v>8</v>
      </c>
      <c r="F117" s="314" t="s">
        <v>9</v>
      </c>
      <c r="G117" s="176" t="s">
        <v>10</v>
      </c>
      <c r="H117" s="307" t="s">
        <v>49</v>
      </c>
      <c r="I117" s="315" t="s">
        <v>11</v>
      </c>
      <c r="J117" s="315"/>
      <c r="K117" s="315"/>
      <c r="L117" s="315"/>
      <c r="M117" s="315"/>
      <c r="N117" s="315"/>
      <c r="O117" s="315"/>
    </row>
    <row r="118" spans="1:15" ht="34.5" customHeight="1">
      <c r="A118" s="313"/>
      <c r="B118" s="313"/>
      <c r="C118" s="313"/>
      <c r="D118" s="314"/>
      <c r="E118" s="314"/>
      <c r="F118" s="314"/>
      <c r="G118" s="177" t="s">
        <v>13</v>
      </c>
      <c r="H118" s="307"/>
      <c r="I118" s="41" t="s">
        <v>110</v>
      </c>
      <c r="J118" s="42" t="s">
        <v>111</v>
      </c>
      <c r="K118" s="42" t="s">
        <v>112</v>
      </c>
      <c r="L118" s="42" t="s">
        <v>113</v>
      </c>
      <c r="M118" s="41" t="s">
        <v>114</v>
      </c>
      <c r="N118" s="42"/>
      <c r="O118" s="42"/>
    </row>
    <row r="119" spans="1:15" ht="31.5" customHeight="1">
      <c r="A119" s="152" t="str">
        <f>A318</f>
        <v>DELOS WAVE 127S</v>
      </c>
      <c r="B119" s="152"/>
      <c r="C119" s="152" t="str">
        <f t="shared" ref="C119:G119" si="49">C318</f>
        <v>UGJ 127S</v>
      </c>
      <c r="D119" s="152">
        <f t="shared" si="49"/>
        <v>44569</v>
      </c>
      <c r="E119" s="152">
        <f t="shared" si="49"/>
        <v>44569</v>
      </c>
      <c r="F119" s="152">
        <f t="shared" si="49"/>
        <v>44568</v>
      </c>
      <c r="G119" s="152">
        <f t="shared" si="49"/>
        <v>44570</v>
      </c>
      <c r="H119" s="38" t="s">
        <v>463</v>
      </c>
      <c r="I119" s="43">
        <f>G119+17</f>
        <v>44587</v>
      </c>
      <c r="J119" s="43">
        <f t="shared" ref="J119:J121" si="50">I119+15</f>
        <v>44602</v>
      </c>
      <c r="K119" s="43">
        <f t="shared" ref="K119:K121" si="51">J119+3</f>
        <v>44605</v>
      </c>
      <c r="L119" s="43">
        <f t="shared" ref="L119:M121" si="52">K119+2</f>
        <v>44607</v>
      </c>
      <c r="M119" s="43">
        <f t="shared" si="52"/>
        <v>44609</v>
      </c>
      <c r="N119" s="99"/>
      <c r="O119" s="19"/>
    </row>
    <row r="120" spans="1:15" ht="31.5" customHeight="1">
      <c r="A120" s="152" t="str">
        <f>A319</f>
        <v>CAPE CITIUS 8S</v>
      </c>
      <c r="B120" s="152"/>
      <c r="C120" s="152" t="str">
        <f t="shared" ref="C120:G122" si="53">C319</f>
        <v>CI5 8S</v>
      </c>
      <c r="D120" s="152">
        <f t="shared" si="53"/>
        <v>44580</v>
      </c>
      <c r="E120" s="152">
        <f t="shared" si="53"/>
        <v>44580</v>
      </c>
      <c r="F120" s="152">
        <f t="shared" si="53"/>
        <v>44579</v>
      </c>
      <c r="G120" s="152">
        <f t="shared" si="53"/>
        <v>44581</v>
      </c>
      <c r="H120" s="38" t="s">
        <v>464</v>
      </c>
      <c r="I120" s="43">
        <f>G120+17</f>
        <v>44598</v>
      </c>
      <c r="J120" s="43">
        <f>I120+15</f>
        <v>44613</v>
      </c>
      <c r="K120" s="43">
        <f>J120+3</f>
        <v>44616</v>
      </c>
      <c r="L120" s="43">
        <f>K120+2</f>
        <v>44618</v>
      </c>
      <c r="M120" s="43">
        <f>L120+2</f>
        <v>44620</v>
      </c>
      <c r="N120" s="99"/>
      <c r="O120" s="19"/>
    </row>
    <row r="121" spans="1:15" ht="31.5" customHeight="1">
      <c r="A121" s="152" t="str">
        <f>A320</f>
        <v>NEW JERSEY TRADER 15S</v>
      </c>
      <c r="B121" s="152"/>
      <c r="C121" s="152" t="str">
        <f t="shared" si="53"/>
        <v>NJ1 15S</v>
      </c>
      <c r="D121" s="152">
        <f t="shared" si="53"/>
        <v>44582</v>
      </c>
      <c r="E121" s="152">
        <f t="shared" si="53"/>
        <v>44582</v>
      </c>
      <c r="F121" s="152">
        <f t="shared" si="53"/>
        <v>44581</v>
      </c>
      <c r="G121" s="152">
        <f t="shared" si="53"/>
        <v>44583</v>
      </c>
      <c r="H121" s="38" t="s">
        <v>465</v>
      </c>
      <c r="I121" s="43">
        <f>G121+15</f>
        <v>44598</v>
      </c>
      <c r="J121" s="43">
        <f t="shared" si="50"/>
        <v>44613</v>
      </c>
      <c r="K121" s="43">
        <f t="shared" si="51"/>
        <v>44616</v>
      </c>
      <c r="L121" s="43">
        <f t="shared" si="52"/>
        <v>44618</v>
      </c>
      <c r="M121" s="43">
        <f t="shared" si="52"/>
        <v>44620</v>
      </c>
      <c r="N121" s="99"/>
      <c r="O121" s="19"/>
    </row>
    <row r="122" spans="1:15" ht="31.5" customHeight="1">
      <c r="A122" s="152" t="str">
        <f>A321</f>
        <v>BRIGHT 55S</v>
      </c>
      <c r="B122" s="152"/>
      <c r="C122" s="152" t="str">
        <f t="shared" si="53"/>
        <v>BZ1 55S</v>
      </c>
      <c r="D122" s="152">
        <f t="shared" si="53"/>
        <v>44595</v>
      </c>
      <c r="E122" s="152">
        <f t="shared" si="53"/>
        <v>44595</v>
      </c>
      <c r="F122" s="152">
        <f t="shared" si="53"/>
        <v>44594</v>
      </c>
      <c r="G122" s="152">
        <f t="shared" si="53"/>
        <v>44596</v>
      </c>
      <c r="H122" s="38" t="s">
        <v>468</v>
      </c>
      <c r="I122" s="43">
        <f>G122+18</f>
        <v>44614</v>
      </c>
      <c r="J122" s="43">
        <f>I122+15</f>
        <v>44629</v>
      </c>
      <c r="K122" s="43">
        <f>J122+3</f>
        <v>44632</v>
      </c>
      <c r="L122" s="43">
        <f>K122+2</f>
        <v>44634</v>
      </c>
      <c r="M122" s="43">
        <f>L122+2</f>
        <v>44636</v>
      </c>
      <c r="N122" s="99"/>
      <c r="O122" s="19"/>
    </row>
    <row r="123" spans="1:15" ht="31.5" customHeight="1">
      <c r="A123" s="152"/>
      <c r="B123" s="199"/>
      <c r="C123" s="152"/>
      <c r="D123" s="152"/>
      <c r="E123" s="152"/>
      <c r="F123" s="152"/>
      <c r="G123" s="152"/>
      <c r="H123" s="76"/>
      <c r="I123" s="43"/>
      <c r="J123" s="43"/>
      <c r="K123" s="43"/>
      <c r="L123" s="43"/>
      <c r="M123" s="43"/>
      <c r="N123" s="99"/>
      <c r="O123" s="19"/>
    </row>
    <row r="124" spans="1:15" ht="26.25" customHeight="1">
      <c r="A124" s="316" t="s">
        <v>115</v>
      </c>
      <c r="B124" s="316"/>
      <c r="C124" s="316"/>
      <c r="D124" s="316"/>
      <c r="E124" s="316"/>
      <c r="F124" s="316"/>
      <c r="G124" s="316"/>
      <c r="H124" s="316"/>
      <c r="I124" s="316"/>
      <c r="J124" s="316"/>
      <c r="K124" s="316"/>
      <c r="L124" s="316"/>
      <c r="M124" s="316"/>
      <c r="N124" s="316"/>
      <c r="O124" s="316"/>
    </row>
    <row r="125" spans="1:15" s="71" customFormat="1" ht="21.75" customHeight="1">
      <c r="A125" s="317" t="s">
        <v>107</v>
      </c>
      <c r="B125" s="317"/>
      <c r="C125" s="317"/>
      <c r="D125" s="317"/>
      <c r="E125" s="317"/>
      <c r="F125" s="317"/>
      <c r="G125" s="317"/>
      <c r="H125" s="317"/>
      <c r="I125" s="317"/>
      <c r="J125" s="317"/>
      <c r="K125" s="317"/>
      <c r="L125" s="317"/>
      <c r="M125" s="317"/>
      <c r="N125" s="317"/>
      <c r="O125" s="317"/>
    </row>
    <row r="126" spans="1:15" s="71" customFormat="1" ht="15.75" customHeight="1">
      <c r="A126" s="318" t="s">
        <v>108</v>
      </c>
      <c r="B126" s="318"/>
      <c r="C126" s="318"/>
      <c r="D126" s="318"/>
      <c r="E126" s="318"/>
      <c r="F126" s="318"/>
      <c r="G126" s="318"/>
      <c r="H126" s="318"/>
      <c r="I126" s="318"/>
      <c r="J126" s="318"/>
      <c r="K126" s="318"/>
      <c r="L126" s="318"/>
      <c r="M126" s="318"/>
      <c r="N126" s="318"/>
      <c r="O126" s="318"/>
    </row>
    <row r="127" spans="1:15" s="71" customFormat="1" ht="13.5" customHeight="1">
      <c r="A127" s="46"/>
      <c r="B127" s="46"/>
      <c r="C127" s="46"/>
      <c r="D127" s="46"/>
      <c r="E127" s="46"/>
      <c r="F127" s="46"/>
      <c r="G127" s="46"/>
      <c r="H127" s="46"/>
      <c r="I127" s="46"/>
      <c r="J127" s="46"/>
      <c r="K127" s="46"/>
      <c r="L127" s="46"/>
      <c r="M127" s="46"/>
      <c r="N127" s="46"/>
      <c r="O127" s="46"/>
    </row>
    <row r="128" spans="1:15" s="71" customFormat="1" ht="21.75" customHeight="1">
      <c r="A128" s="319" t="s">
        <v>116</v>
      </c>
      <c r="B128" s="320" t="s">
        <v>117</v>
      </c>
      <c r="C128" s="320"/>
      <c r="D128" s="320"/>
      <c r="E128" s="320"/>
      <c r="F128" s="320"/>
      <c r="G128" s="320"/>
      <c r="H128" s="320"/>
      <c r="I128" s="320"/>
      <c r="J128" s="320"/>
      <c r="K128" s="320"/>
      <c r="L128" s="320"/>
      <c r="M128" s="320"/>
      <c r="N128" s="320"/>
    </row>
    <row r="129" spans="1:15" s="71" customFormat="1" ht="22.5" customHeight="1">
      <c r="A129" s="319"/>
      <c r="B129" s="321" t="s">
        <v>118</v>
      </c>
      <c r="C129" s="321"/>
      <c r="D129" s="321"/>
      <c r="E129" s="321"/>
      <c r="F129" s="321"/>
      <c r="G129" s="321"/>
      <c r="H129" s="321"/>
      <c r="I129" s="321"/>
      <c r="J129" s="321"/>
      <c r="K129" s="321"/>
      <c r="L129" s="321"/>
      <c r="M129" s="321"/>
      <c r="N129" s="321"/>
    </row>
    <row r="130" spans="1:15" s="71" customFormat="1" ht="20.25" customHeight="1">
      <c r="A130" s="319"/>
      <c r="B130" s="321" t="s">
        <v>102</v>
      </c>
      <c r="C130" s="321"/>
      <c r="D130" s="321"/>
      <c r="E130" s="321"/>
      <c r="F130" s="321"/>
      <c r="G130" s="321"/>
      <c r="H130" s="321"/>
      <c r="I130" s="321"/>
      <c r="J130" s="321"/>
      <c r="K130" s="321"/>
      <c r="L130" s="321"/>
      <c r="M130" s="321"/>
      <c r="N130" s="321"/>
    </row>
    <row r="131" spans="1:15" s="71" customFormat="1" ht="21.75" customHeight="1">
      <c r="A131" s="247" t="s">
        <v>4</v>
      </c>
      <c r="B131" s="247" t="s">
        <v>37</v>
      </c>
      <c r="C131" s="247" t="s">
        <v>6</v>
      </c>
      <c r="D131" s="267" t="s">
        <v>89</v>
      </c>
      <c r="E131" s="267" t="s">
        <v>8</v>
      </c>
      <c r="F131" s="267" t="s">
        <v>119</v>
      </c>
      <c r="G131" s="175" t="s">
        <v>10</v>
      </c>
      <c r="H131" s="261" t="s">
        <v>120</v>
      </c>
      <c r="I131" s="322" t="s">
        <v>121</v>
      </c>
      <c r="J131" s="322" t="s">
        <v>11</v>
      </c>
      <c r="K131" s="322"/>
      <c r="L131" s="322"/>
      <c r="M131" s="322"/>
      <c r="N131" s="322"/>
    </row>
    <row r="132" spans="1:15" s="14" customFormat="1" ht="54.75" customHeight="1">
      <c r="A132" s="247"/>
      <c r="B132" s="247"/>
      <c r="C132" s="247"/>
      <c r="D132" s="267"/>
      <c r="E132" s="267"/>
      <c r="F132" s="267"/>
      <c r="G132" s="174" t="s">
        <v>13</v>
      </c>
      <c r="H132" s="261"/>
      <c r="I132" s="322"/>
      <c r="J132" s="183" t="s">
        <v>122</v>
      </c>
      <c r="K132" s="178" t="s">
        <v>123</v>
      </c>
      <c r="L132" s="183" t="s">
        <v>124</v>
      </c>
      <c r="M132" s="183" t="s">
        <v>125</v>
      </c>
      <c r="N132" s="183" t="s">
        <v>126</v>
      </c>
    </row>
    <row r="133" spans="1:15" s="113" customFormat="1" ht="31.5" customHeight="1">
      <c r="A133" s="152" t="s">
        <v>348</v>
      </c>
      <c r="B133" s="153"/>
      <c r="C133" s="154" t="s">
        <v>373</v>
      </c>
      <c r="D133" s="156">
        <f>G133-1</f>
        <v>44569</v>
      </c>
      <c r="E133" s="156">
        <f>G133-1</f>
        <v>44569</v>
      </c>
      <c r="F133" s="156">
        <f>G133-2</f>
        <v>44568</v>
      </c>
      <c r="G133" s="155">
        <v>44570</v>
      </c>
      <c r="H133" s="20" t="s">
        <v>479</v>
      </c>
      <c r="I133" s="170">
        <v>44578</v>
      </c>
      <c r="J133" s="170">
        <f>I133+28</f>
        <v>44606</v>
      </c>
      <c r="K133" s="170">
        <f t="shared" ref="K133:K136" si="54">J133+2</f>
        <v>44608</v>
      </c>
      <c r="L133" s="171">
        <f>J133+4</f>
        <v>44610</v>
      </c>
      <c r="M133" s="171">
        <f t="shared" ref="M133:M136" si="55">J133+7</f>
        <v>44613</v>
      </c>
      <c r="N133" s="171">
        <f>K133+8</f>
        <v>44616</v>
      </c>
    </row>
    <row r="134" spans="1:15" s="113" customFormat="1" ht="31.5" customHeight="1">
      <c r="A134" s="152" t="s">
        <v>375</v>
      </c>
      <c r="B134" s="153"/>
      <c r="C134" s="154" t="s">
        <v>374</v>
      </c>
      <c r="D134" s="156">
        <f>G134-1</f>
        <v>44580</v>
      </c>
      <c r="E134" s="156">
        <f>G134-1</f>
        <v>44580</v>
      </c>
      <c r="F134" s="156">
        <f>G134-2</f>
        <v>44579</v>
      </c>
      <c r="G134" s="138">
        <v>44581</v>
      </c>
      <c r="H134" s="20" t="s">
        <v>480</v>
      </c>
      <c r="I134" s="207">
        <f>I133+7</f>
        <v>44585</v>
      </c>
      <c r="J134" s="170">
        <f t="shared" ref="J134:J136" si="56">I134+28</f>
        <v>44613</v>
      </c>
      <c r="K134" s="170">
        <f t="shared" si="54"/>
        <v>44615</v>
      </c>
      <c r="L134" s="171">
        <f t="shared" ref="L134:L136" si="57">J134+4</f>
        <v>44617</v>
      </c>
      <c r="M134" s="171">
        <f t="shared" si="55"/>
        <v>44620</v>
      </c>
      <c r="N134" s="171">
        <f t="shared" ref="N134:N136" si="58">K134+8</f>
        <v>44623</v>
      </c>
    </row>
    <row r="135" spans="1:15" s="113" customFormat="1" ht="31.5" customHeight="1">
      <c r="A135" s="152" t="s">
        <v>395</v>
      </c>
      <c r="B135" s="153"/>
      <c r="C135" s="154" t="s">
        <v>396</v>
      </c>
      <c r="D135" s="156">
        <f>G135-1</f>
        <v>44582</v>
      </c>
      <c r="E135" s="156">
        <f>G135-1</f>
        <v>44582</v>
      </c>
      <c r="F135" s="156">
        <f>G135-2</f>
        <v>44581</v>
      </c>
      <c r="G135" s="155">
        <v>44583</v>
      </c>
      <c r="H135" s="20" t="s">
        <v>481</v>
      </c>
      <c r="I135" s="207">
        <f t="shared" ref="I135:I136" si="59">I134+7</f>
        <v>44592</v>
      </c>
      <c r="J135" s="170">
        <f t="shared" si="56"/>
        <v>44620</v>
      </c>
      <c r="K135" s="170">
        <f t="shared" si="54"/>
        <v>44622</v>
      </c>
      <c r="L135" s="171">
        <f t="shared" si="57"/>
        <v>44624</v>
      </c>
      <c r="M135" s="171">
        <f t="shared" si="55"/>
        <v>44627</v>
      </c>
      <c r="N135" s="171">
        <f t="shared" si="58"/>
        <v>44630</v>
      </c>
    </row>
    <row r="136" spans="1:15" s="14" customFormat="1" ht="42.75" customHeight="1">
      <c r="A136" s="152" t="s">
        <v>407</v>
      </c>
      <c r="B136" s="153"/>
      <c r="C136" s="154" t="s">
        <v>408</v>
      </c>
      <c r="D136" s="156">
        <f>G136-1</f>
        <v>44595</v>
      </c>
      <c r="E136" s="156">
        <f>G136-1</f>
        <v>44595</v>
      </c>
      <c r="F136" s="156">
        <f>G136-2</f>
        <v>44594</v>
      </c>
      <c r="G136" s="155">
        <v>44596</v>
      </c>
      <c r="H136" s="20" t="s">
        <v>482</v>
      </c>
      <c r="I136" s="207">
        <f t="shared" si="59"/>
        <v>44599</v>
      </c>
      <c r="J136" s="170">
        <f t="shared" si="56"/>
        <v>44627</v>
      </c>
      <c r="K136" s="170">
        <f t="shared" si="54"/>
        <v>44629</v>
      </c>
      <c r="L136" s="171">
        <f t="shared" si="57"/>
        <v>44631</v>
      </c>
      <c r="M136" s="171">
        <f t="shared" si="55"/>
        <v>44634</v>
      </c>
      <c r="N136" s="171">
        <f t="shared" si="58"/>
        <v>44637</v>
      </c>
    </row>
    <row r="137" spans="1:15" s="71" customFormat="1" ht="39" customHeight="1">
      <c r="A137" s="323" t="s">
        <v>128</v>
      </c>
      <c r="B137" s="323"/>
      <c r="C137" s="323"/>
      <c r="D137" s="323"/>
      <c r="E137" s="323"/>
      <c r="F137" s="323"/>
      <c r="G137" s="323"/>
      <c r="H137" s="323"/>
      <c r="I137" s="323"/>
      <c r="J137" s="323"/>
      <c r="K137" s="323"/>
      <c r="L137" s="323"/>
      <c r="M137" s="323"/>
      <c r="N137" s="323"/>
    </row>
    <row r="138" spans="1:15" ht="21" customHeight="1">
      <c r="A138" s="324" t="s">
        <v>108</v>
      </c>
      <c r="B138" s="324"/>
      <c r="C138" s="324"/>
      <c r="D138" s="324"/>
      <c r="E138" s="324"/>
      <c r="F138" s="324"/>
      <c r="G138" s="324"/>
      <c r="H138" s="324"/>
      <c r="I138" s="324"/>
      <c r="J138" s="324"/>
      <c r="K138" s="324"/>
      <c r="L138" s="324"/>
      <c r="M138" s="324"/>
      <c r="N138" s="324"/>
    </row>
    <row r="139" spans="1:15" s="71" customFormat="1" ht="12.75" customHeight="1">
      <c r="A139" s="325"/>
      <c r="B139" s="325"/>
      <c r="C139" s="325"/>
      <c r="D139" s="325"/>
      <c r="E139" s="325"/>
      <c r="F139" s="325"/>
      <c r="G139" s="325"/>
      <c r="H139" s="325"/>
      <c r="I139" s="325"/>
      <c r="J139" s="14"/>
      <c r="K139" s="14"/>
    </row>
    <row r="140" spans="1:15" s="71" customFormat="1" ht="23.25" customHeight="1">
      <c r="A140" s="232" t="s">
        <v>129</v>
      </c>
      <c r="B140" s="326" t="s">
        <v>130</v>
      </c>
      <c r="C140" s="326"/>
      <c r="D140" s="326"/>
      <c r="E140" s="326"/>
      <c r="F140" s="326"/>
      <c r="G140" s="326"/>
      <c r="H140" s="326"/>
      <c r="I140" s="326"/>
      <c r="J140" s="14"/>
      <c r="K140" s="14"/>
      <c r="L140" s="4"/>
    </row>
    <row r="141" spans="1:15" s="71" customFormat="1" ht="23.25" customHeight="1">
      <c r="A141" s="232"/>
      <c r="B141" s="327" t="s">
        <v>101</v>
      </c>
      <c r="C141" s="327"/>
      <c r="D141" s="327"/>
      <c r="E141" s="327"/>
      <c r="F141" s="327"/>
      <c r="G141" s="327"/>
      <c r="H141" s="327"/>
      <c r="I141" s="327"/>
      <c r="J141" s="14"/>
      <c r="K141" s="14"/>
      <c r="L141" s="4"/>
    </row>
    <row r="142" spans="1:15" s="71" customFormat="1" ht="15" customHeight="1">
      <c r="A142" s="232"/>
      <c r="B142" s="327" t="s">
        <v>131</v>
      </c>
      <c r="C142" s="327"/>
      <c r="D142" s="327"/>
      <c r="E142" s="327"/>
      <c r="F142" s="327"/>
      <c r="G142" s="327"/>
      <c r="H142" s="327"/>
      <c r="I142" s="327"/>
      <c r="J142" s="14"/>
      <c r="K142" s="14"/>
      <c r="L142" s="4"/>
      <c r="M142" s="4"/>
      <c r="N142" s="4"/>
      <c r="O142" s="4"/>
    </row>
    <row r="143" spans="1:15" s="71" customFormat="1" ht="21" customHeight="1">
      <c r="A143" s="328" t="s">
        <v>4</v>
      </c>
      <c r="B143" s="328" t="s">
        <v>37</v>
      </c>
      <c r="C143" s="328" t="s">
        <v>6</v>
      </c>
      <c r="D143" s="314" t="s">
        <v>89</v>
      </c>
      <c r="E143" s="314" t="s">
        <v>8</v>
      </c>
      <c r="F143" s="329" t="s">
        <v>132</v>
      </c>
      <c r="G143" s="180" t="s">
        <v>10</v>
      </c>
      <c r="H143" s="330" t="s">
        <v>133</v>
      </c>
      <c r="I143" s="330"/>
      <c r="J143" s="101"/>
      <c r="K143" s="14"/>
      <c r="L143" s="4"/>
      <c r="M143" s="4"/>
      <c r="N143" s="4"/>
      <c r="O143" s="4"/>
    </row>
    <row r="144" spans="1:15" s="71" customFormat="1" ht="41.25" customHeight="1">
      <c r="A144" s="328"/>
      <c r="B144" s="328"/>
      <c r="C144" s="328"/>
      <c r="D144" s="314"/>
      <c r="E144" s="314"/>
      <c r="F144" s="329"/>
      <c r="G144" s="179" t="s">
        <v>13</v>
      </c>
      <c r="H144" s="180" t="s">
        <v>134</v>
      </c>
      <c r="I144" s="180" t="s">
        <v>135</v>
      </c>
      <c r="J144" s="101"/>
      <c r="K144" s="14"/>
      <c r="L144" s="4"/>
    </row>
    <row r="145" spans="1:15" s="71" customFormat="1" ht="18.75" customHeight="1">
      <c r="A145" s="47" t="s">
        <v>386</v>
      </c>
      <c r="B145" s="48"/>
      <c r="C145" s="48" t="s">
        <v>390</v>
      </c>
      <c r="D145" s="156">
        <f>G145-1</f>
        <v>44565</v>
      </c>
      <c r="E145" s="156">
        <f>G145-1</f>
        <v>44565</v>
      </c>
      <c r="F145" s="156">
        <f>G145-2</f>
        <v>44564</v>
      </c>
      <c r="G145" s="19">
        <v>44566</v>
      </c>
      <c r="H145" s="155">
        <f>G145+3</f>
        <v>44569</v>
      </c>
      <c r="I145" s="155">
        <f>G145+6</f>
        <v>44572</v>
      </c>
      <c r="J145" s="101"/>
      <c r="K145" s="101"/>
    </row>
    <row r="146" spans="1:15" s="71" customFormat="1" ht="18.75" customHeight="1">
      <c r="A146" s="47" t="s">
        <v>387</v>
      </c>
      <c r="B146" s="48"/>
      <c r="C146" s="48" t="s">
        <v>391</v>
      </c>
      <c r="D146" s="156">
        <f>G146-1</f>
        <v>44572</v>
      </c>
      <c r="E146" s="156">
        <f>G146-1</f>
        <v>44572</v>
      </c>
      <c r="F146" s="156">
        <f>G146-2</f>
        <v>44571</v>
      </c>
      <c r="G146" s="19">
        <v>44573</v>
      </c>
      <c r="H146" s="155">
        <f>G146+3</f>
        <v>44576</v>
      </c>
      <c r="I146" s="155">
        <f>G146+6</f>
        <v>44579</v>
      </c>
      <c r="J146" s="101"/>
      <c r="K146" s="101"/>
    </row>
    <row r="147" spans="1:15" s="71" customFormat="1" ht="18.75" customHeight="1">
      <c r="A147" s="47" t="s">
        <v>388</v>
      </c>
      <c r="B147" s="48"/>
      <c r="C147" s="48" t="s">
        <v>392</v>
      </c>
      <c r="D147" s="156">
        <f>G147-1</f>
        <v>44579</v>
      </c>
      <c r="E147" s="156">
        <f>G147-1</f>
        <v>44579</v>
      </c>
      <c r="F147" s="156">
        <f>G147-2</f>
        <v>44578</v>
      </c>
      <c r="G147" s="19">
        <v>44580</v>
      </c>
      <c r="H147" s="155">
        <f>G147+3</f>
        <v>44583</v>
      </c>
      <c r="I147" s="155">
        <f>G147+6</f>
        <v>44586</v>
      </c>
      <c r="J147" s="84"/>
      <c r="K147" s="85"/>
      <c r="L147" s="102"/>
    </row>
    <row r="148" spans="1:15" s="71" customFormat="1" ht="18.75" customHeight="1">
      <c r="A148" s="47" t="s">
        <v>389</v>
      </c>
      <c r="B148" s="48"/>
      <c r="C148" s="48" t="s">
        <v>393</v>
      </c>
      <c r="D148" s="156">
        <f>G148-1</f>
        <v>44586</v>
      </c>
      <c r="E148" s="156">
        <f>G148-1</f>
        <v>44586</v>
      </c>
      <c r="F148" s="156">
        <f>G148-2</f>
        <v>44585</v>
      </c>
      <c r="G148" s="19">
        <v>44587</v>
      </c>
      <c r="H148" s="155">
        <f>G148+3</f>
        <v>44590</v>
      </c>
      <c r="I148" s="155">
        <f>G148+6</f>
        <v>44593</v>
      </c>
      <c r="J148" s="84"/>
      <c r="K148" s="85"/>
      <c r="L148" s="102"/>
    </row>
    <row r="149" spans="1:15" s="71" customFormat="1" ht="18.75" customHeight="1">
      <c r="A149" s="47"/>
      <c r="B149" s="48"/>
      <c r="C149" s="48"/>
      <c r="D149" s="156"/>
      <c r="E149" s="156"/>
      <c r="F149" s="156"/>
      <c r="G149" s="19"/>
      <c r="H149" s="155"/>
      <c r="I149" s="155"/>
      <c r="J149" s="101"/>
      <c r="K149" s="101"/>
    </row>
    <row r="150" spans="1:15" s="71" customFormat="1" ht="19.5" customHeight="1">
      <c r="A150" s="331" t="s">
        <v>136</v>
      </c>
      <c r="B150" s="331"/>
      <c r="C150" s="331"/>
      <c r="D150" s="331"/>
      <c r="E150" s="331"/>
      <c r="F150" s="331"/>
      <c r="G150" s="331"/>
      <c r="H150" s="331"/>
      <c r="I150" s="331"/>
      <c r="J150" s="101"/>
      <c r="K150" s="101"/>
    </row>
    <row r="151" spans="1:15" s="71" customFormat="1" ht="18.75" customHeight="1">
      <c r="A151" s="331" t="s">
        <v>137</v>
      </c>
      <c r="B151" s="331"/>
      <c r="C151" s="331"/>
      <c r="D151" s="331"/>
      <c r="E151" s="331"/>
      <c r="F151" s="331"/>
      <c r="G151" s="331"/>
      <c r="H151" s="331"/>
      <c r="I151" s="331"/>
      <c r="J151" s="101"/>
      <c r="K151" s="101"/>
    </row>
    <row r="152" spans="1:15" s="71" customFormat="1" ht="18.75" customHeight="1">
      <c r="A152" s="331" t="s">
        <v>138</v>
      </c>
      <c r="B152" s="331"/>
      <c r="C152" s="331"/>
      <c r="D152" s="331"/>
      <c r="E152" s="331"/>
      <c r="F152" s="331"/>
      <c r="G152" s="331"/>
      <c r="H152" s="331"/>
      <c r="I152" s="331"/>
      <c r="J152" s="101"/>
      <c r="K152" s="101"/>
    </row>
    <row r="153" spans="1:15" s="71" customFormat="1" ht="23.25" customHeight="1">
      <c r="A153" s="332" t="s">
        <v>108</v>
      </c>
      <c r="B153" s="332"/>
      <c r="C153" s="332"/>
      <c r="D153" s="332"/>
      <c r="E153" s="332"/>
      <c r="F153" s="332"/>
      <c r="G153" s="332"/>
      <c r="H153" s="332"/>
      <c r="I153" s="332"/>
      <c r="J153"/>
      <c r="K153"/>
    </row>
    <row r="154" spans="1:15" s="71" customFormat="1" ht="10.5" customHeight="1">
      <c r="A154" s="46"/>
      <c r="B154" s="46"/>
      <c r="C154" s="46"/>
      <c r="D154" s="46"/>
      <c r="E154" s="46"/>
      <c r="F154" s="46"/>
      <c r="G154" s="46"/>
      <c r="H154" s="46"/>
      <c r="I154" s="46"/>
      <c r="J154"/>
      <c r="K154"/>
    </row>
    <row r="155" spans="1:15" s="71" customFormat="1" ht="22.5" customHeight="1">
      <c r="A155" s="232" t="s">
        <v>139</v>
      </c>
      <c r="B155" s="312" t="s">
        <v>140</v>
      </c>
      <c r="C155" s="312"/>
      <c r="D155" s="312"/>
      <c r="E155" s="312"/>
      <c r="F155" s="312"/>
      <c r="G155" s="312"/>
      <c r="H155" s="312"/>
      <c r="I155" s="312"/>
      <c r="J155" s="312"/>
      <c r="K155" s="14"/>
      <c r="L155" s="4"/>
    </row>
    <row r="156" spans="1:15" s="71" customFormat="1" ht="23.25" customHeight="1">
      <c r="A156" s="232"/>
      <c r="B156" s="304" t="s">
        <v>141</v>
      </c>
      <c r="C156" s="304"/>
      <c r="D156" s="304"/>
      <c r="E156" s="304"/>
      <c r="F156" s="304"/>
      <c r="G156" s="304"/>
      <c r="H156" s="304"/>
      <c r="I156" s="304"/>
      <c r="J156" s="304"/>
      <c r="K156"/>
      <c r="L156"/>
      <c r="M156"/>
    </row>
    <row r="157" spans="1:15" s="71" customFormat="1" ht="15" customHeight="1">
      <c r="A157" s="232"/>
      <c r="B157" s="304" t="s">
        <v>142</v>
      </c>
      <c r="C157" s="304"/>
      <c r="D157" s="304"/>
      <c r="E157" s="304"/>
      <c r="F157" s="304"/>
      <c r="G157" s="304"/>
      <c r="H157" s="304"/>
      <c r="I157" s="304"/>
      <c r="J157" s="304"/>
      <c r="K157"/>
      <c r="L157"/>
      <c r="M157"/>
      <c r="N157" s="4"/>
      <c r="O157" s="4"/>
    </row>
    <row r="158" spans="1:15" s="71" customFormat="1" ht="49.15" customHeight="1">
      <c r="A158" s="328" t="s">
        <v>4</v>
      </c>
      <c r="B158" s="328" t="s">
        <v>37</v>
      </c>
      <c r="C158" s="328" t="s">
        <v>6</v>
      </c>
      <c r="D158" s="314" t="s">
        <v>89</v>
      </c>
      <c r="E158" s="314" t="s">
        <v>8</v>
      </c>
      <c r="F158" s="329" t="s">
        <v>143</v>
      </c>
      <c r="G158" s="180" t="s">
        <v>10</v>
      </c>
      <c r="H158" s="333" t="s">
        <v>133</v>
      </c>
      <c r="I158" s="333"/>
      <c r="J158" s="333"/>
      <c r="K158"/>
      <c r="L158"/>
      <c r="M158"/>
      <c r="N158" s="4"/>
      <c r="O158" s="4"/>
    </row>
    <row r="159" spans="1:15" s="71" customFormat="1" ht="27" customHeight="1">
      <c r="A159" s="328"/>
      <c r="B159" s="328"/>
      <c r="C159" s="328"/>
      <c r="D159" s="314"/>
      <c r="E159" s="314"/>
      <c r="F159" s="329"/>
      <c r="G159" s="179" t="s">
        <v>13</v>
      </c>
      <c r="H159" s="180" t="s">
        <v>144</v>
      </c>
      <c r="I159" s="180" t="s">
        <v>145</v>
      </c>
      <c r="J159" s="180" t="s">
        <v>146</v>
      </c>
      <c r="K159"/>
      <c r="L159"/>
      <c r="M159"/>
    </row>
    <row r="160" spans="1:15" s="71" customFormat="1" ht="22.15" customHeight="1">
      <c r="A160" s="48" t="s">
        <v>376</v>
      </c>
      <c r="B160" s="35"/>
      <c r="C160" s="48" t="s">
        <v>381</v>
      </c>
      <c r="D160" s="156">
        <f t="shared" ref="D160:D161" si="60">G160-2</f>
        <v>44561</v>
      </c>
      <c r="E160" s="156">
        <f t="shared" ref="E160:E161" si="61">G160-1</f>
        <v>44562</v>
      </c>
      <c r="F160" s="156">
        <f t="shared" ref="F160:F161" si="62">D160</f>
        <v>44561</v>
      </c>
      <c r="G160" s="19">
        <v>44563</v>
      </c>
      <c r="H160" s="83">
        <f t="shared" ref="H160:H161" si="63">G160+5</f>
        <v>44568</v>
      </c>
      <c r="I160" s="83">
        <f t="shared" ref="I160:I161" si="64">G160+6</f>
        <v>44569</v>
      </c>
      <c r="J160" s="155">
        <f t="shared" ref="J160:J161" si="65">G160+10</f>
        <v>44573</v>
      </c>
      <c r="K160"/>
      <c r="L160"/>
      <c r="M160"/>
    </row>
    <row r="161" spans="1:15" s="71" customFormat="1" ht="18.75" customHeight="1">
      <c r="A161" s="48" t="s">
        <v>377</v>
      </c>
      <c r="B161" s="48"/>
      <c r="C161" s="48" t="s">
        <v>382</v>
      </c>
      <c r="D161" s="156">
        <f t="shared" si="60"/>
        <v>44568</v>
      </c>
      <c r="E161" s="156">
        <f t="shared" si="61"/>
        <v>44569</v>
      </c>
      <c r="F161" s="156">
        <f t="shared" si="62"/>
        <v>44568</v>
      </c>
      <c r="G161" s="19">
        <v>44570</v>
      </c>
      <c r="H161" s="83">
        <f t="shared" si="63"/>
        <v>44575</v>
      </c>
      <c r="I161" s="83">
        <f t="shared" si="64"/>
        <v>44576</v>
      </c>
      <c r="J161" s="155">
        <f t="shared" si="65"/>
        <v>44580</v>
      </c>
      <c r="K161"/>
      <c r="L161"/>
      <c r="M161"/>
    </row>
    <row r="162" spans="1:15" s="71" customFormat="1" ht="18.75" customHeight="1">
      <c r="A162" s="219" t="s">
        <v>378</v>
      </c>
      <c r="B162" s="48"/>
      <c r="C162" s="219" t="s">
        <v>383</v>
      </c>
      <c r="D162" s="220">
        <f>G162-2</f>
        <v>44575</v>
      </c>
      <c r="E162" s="220">
        <f>G162-1</f>
        <v>44576</v>
      </c>
      <c r="F162" s="220">
        <f>D162</f>
        <v>44575</v>
      </c>
      <c r="G162" s="19">
        <v>44577</v>
      </c>
      <c r="H162" s="83">
        <f>G162+5</f>
        <v>44582</v>
      </c>
      <c r="I162" s="83">
        <f>G162+6</f>
        <v>44583</v>
      </c>
      <c r="J162" s="155">
        <f>G162+10</f>
        <v>44587</v>
      </c>
      <c r="K162"/>
      <c r="L162"/>
      <c r="M162"/>
    </row>
    <row r="163" spans="1:15" s="71" customFormat="1" ht="18.75" customHeight="1">
      <c r="A163" s="47" t="s">
        <v>379</v>
      </c>
      <c r="B163" s="35"/>
      <c r="C163" s="119" t="s">
        <v>384</v>
      </c>
      <c r="D163" s="156">
        <f>G163-2</f>
        <v>44582</v>
      </c>
      <c r="E163" s="156">
        <f>G163-1</f>
        <v>44583</v>
      </c>
      <c r="F163" s="156">
        <f>D163</f>
        <v>44582</v>
      </c>
      <c r="G163" s="19">
        <v>44584</v>
      </c>
      <c r="H163" s="83">
        <f>G163+5</f>
        <v>44589</v>
      </c>
      <c r="I163" s="83">
        <f>G163+6</f>
        <v>44590</v>
      </c>
      <c r="J163" s="155">
        <f>G163+10</f>
        <v>44594</v>
      </c>
      <c r="K163"/>
      <c r="L163"/>
      <c r="M163"/>
    </row>
    <row r="164" spans="1:15" s="71" customFormat="1" ht="19.5" customHeight="1">
      <c r="A164" s="47" t="s">
        <v>380</v>
      </c>
      <c r="B164" s="48"/>
      <c r="C164" s="119" t="s">
        <v>385</v>
      </c>
      <c r="D164" s="156">
        <f>G164-2</f>
        <v>44589</v>
      </c>
      <c r="E164" s="156">
        <f>G164-1</f>
        <v>44590</v>
      </c>
      <c r="F164" s="156">
        <f>D164</f>
        <v>44589</v>
      </c>
      <c r="G164" s="19">
        <v>44591</v>
      </c>
      <c r="H164" s="83">
        <f>G164+5</f>
        <v>44596</v>
      </c>
      <c r="I164" s="83">
        <f>G164+6</f>
        <v>44597</v>
      </c>
      <c r="J164" s="155">
        <f>G164+10</f>
        <v>44601</v>
      </c>
      <c r="K164"/>
      <c r="L164"/>
      <c r="M164"/>
    </row>
    <row r="165" spans="1:15" s="71" customFormat="1" ht="19.5" customHeight="1">
      <c r="A165" s="47"/>
      <c r="B165" s="48"/>
      <c r="C165" s="119"/>
      <c r="D165" s="156"/>
      <c r="E165" s="156"/>
      <c r="F165" s="156"/>
      <c r="G165" s="19"/>
      <c r="H165" s="83"/>
      <c r="I165" s="83"/>
      <c r="J165" s="155"/>
      <c r="K165"/>
      <c r="L165"/>
      <c r="M165"/>
    </row>
    <row r="166" spans="1:15" s="103" customFormat="1" ht="18.75" customHeight="1">
      <c r="A166" s="334" t="s">
        <v>147</v>
      </c>
      <c r="B166" s="335"/>
      <c r="C166" s="335"/>
      <c r="D166" s="335"/>
      <c r="E166" s="335"/>
      <c r="F166" s="335"/>
      <c r="G166" s="335"/>
      <c r="H166" s="335"/>
      <c r="I166" s="335"/>
      <c r="J166" s="336"/>
      <c r="K166"/>
      <c r="L166"/>
      <c r="M166"/>
      <c r="N166" s="25"/>
      <c r="O166" s="25"/>
    </row>
    <row r="167" spans="1:15" s="103" customFormat="1" ht="18.75" customHeight="1">
      <c r="A167" s="334" t="s">
        <v>137</v>
      </c>
      <c r="B167" s="335"/>
      <c r="C167" s="335"/>
      <c r="D167" s="335"/>
      <c r="E167" s="335"/>
      <c r="F167" s="335"/>
      <c r="G167" s="335"/>
      <c r="H167" s="335"/>
      <c r="I167" s="335"/>
      <c r="J167" s="336"/>
      <c r="K167"/>
      <c r="L167"/>
      <c r="M167"/>
    </row>
    <row r="168" spans="1:15" s="71" customFormat="1" ht="18.75" customHeight="1">
      <c r="A168" s="334" t="s">
        <v>138</v>
      </c>
      <c r="B168" s="335"/>
      <c r="C168" s="335"/>
      <c r="D168" s="335"/>
      <c r="E168" s="335"/>
      <c r="F168" s="335"/>
      <c r="G168" s="335"/>
      <c r="H168" s="335"/>
      <c r="I168" s="335"/>
      <c r="J168" s="336"/>
      <c r="K168"/>
      <c r="L168"/>
      <c r="M168"/>
    </row>
    <row r="169" spans="1:15" s="71" customFormat="1" ht="18.75" customHeight="1">
      <c r="A169" s="337" t="s">
        <v>108</v>
      </c>
      <c r="B169" s="338"/>
      <c r="C169" s="338"/>
      <c r="D169" s="338"/>
      <c r="E169" s="338"/>
      <c r="F169" s="338"/>
      <c r="G169" s="338"/>
      <c r="H169" s="338"/>
      <c r="I169" s="338"/>
      <c r="J169" s="339"/>
      <c r="K169"/>
      <c r="L169"/>
      <c r="M169"/>
    </row>
    <row r="170" spans="1:15" s="71" customFormat="1" ht="15" customHeight="1">
      <c r="A170" s="101"/>
      <c r="I170" s="101"/>
      <c r="J170" s="101"/>
      <c r="K170"/>
      <c r="L170"/>
      <c r="M170"/>
    </row>
    <row r="171" spans="1:15" s="71" customFormat="1" ht="15" customHeight="1">
      <c r="A171" s="232" t="s">
        <v>148</v>
      </c>
      <c r="B171" s="312" t="s">
        <v>149</v>
      </c>
      <c r="C171" s="340"/>
      <c r="D171" s="340"/>
      <c r="E171" s="340"/>
      <c r="F171" s="340"/>
      <c r="G171" s="340"/>
      <c r="H171" s="340"/>
      <c r="I171" s="340"/>
      <c r="J171" s="341"/>
      <c r="K171"/>
      <c r="L171"/>
      <c r="M171"/>
    </row>
    <row r="172" spans="1:15" s="71" customFormat="1" ht="23.25" customHeight="1">
      <c r="A172" s="232"/>
      <c r="B172" s="304" t="s">
        <v>150</v>
      </c>
      <c r="C172" s="342"/>
      <c r="D172" s="342"/>
      <c r="E172" s="342"/>
      <c r="F172" s="342"/>
      <c r="G172" s="342"/>
      <c r="H172" s="342"/>
      <c r="I172" s="342"/>
      <c r="J172" s="343"/>
      <c r="K172"/>
      <c r="L172"/>
      <c r="M172"/>
    </row>
    <row r="173" spans="1:15" s="71" customFormat="1" ht="18.75" customHeight="1">
      <c r="A173" s="232"/>
      <c r="B173" s="304" t="s">
        <v>102</v>
      </c>
      <c r="C173" s="342"/>
      <c r="D173" s="342"/>
      <c r="E173" s="342"/>
      <c r="F173" s="342"/>
      <c r="G173" s="342"/>
      <c r="H173" s="342"/>
      <c r="I173" s="342"/>
      <c r="J173" s="343"/>
      <c r="K173"/>
      <c r="L173"/>
    </row>
    <row r="174" spans="1:15" s="71" customFormat="1" ht="18.75" customHeight="1">
      <c r="A174" s="328" t="s">
        <v>4</v>
      </c>
      <c r="B174" s="328" t="s">
        <v>37</v>
      </c>
      <c r="C174" s="328" t="s">
        <v>6</v>
      </c>
      <c r="D174" s="314" t="s">
        <v>89</v>
      </c>
      <c r="E174" s="314" t="s">
        <v>8</v>
      </c>
      <c r="F174" s="329" t="s">
        <v>151</v>
      </c>
      <c r="G174" s="180" t="s">
        <v>10</v>
      </c>
      <c r="H174" s="345" t="s">
        <v>49</v>
      </c>
      <c r="I174" s="180" t="s">
        <v>12</v>
      </c>
      <c r="J174" s="180" t="s">
        <v>11</v>
      </c>
      <c r="K174"/>
      <c r="L174"/>
    </row>
    <row r="175" spans="1:15" s="71" customFormat="1" ht="30.75" customHeight="1">
      <c r="A175" s="328"/>
      <c r="B175" s="328"/>
      <c r="C175" s="328"/>
      <c r="D175" s="314"/>
      <c r="E175" s="314"/>
      <c r="F175" s="329"/>
      <c r="G175" s="179" t="s">
        <v>13</v>
      </c>
      <c r="H175" s="345"/>
      <c r="I175" s="180" t="s">
        <v>152</v>
      </c>
      <c r="J175" s="180" t="s">
        <v>153</v>
      </c>
      <c r="K175"/>
      <c r="L175"/>
    </row>
    <row r="176" spans="1:15" s="71" customFormat="1" ht="24.75" customHeight="1">
      <c r="A176" s="152" t="s">
        <v>348</v>
      </c>
      <c r="B176" s="153"/>
      <c r="C176" s="154" t="s">
        <v>373</v>
      </c>
      <c r="D176" s="156">
        <f>G176-1</f>
        <v>44569</v>
      </c>
      <c r="E176" s="156">
        <f>G176-1</f>
        <v>44569</v>
      </c>
      <c r="F176" s="156">
        <f>G176-2</f>
        <v>44568</v>
      </c>
      <c r="G176" s="155">
        <v>44570</v>
      </c>
      <c r="H176" s="73" t="s">
        <v>477</v>
      </c>
      <c r="I176" s="126">
        <v>44590</v>
      </c>
      <c r="J176" s="126">
        <f>I176+4</f>
        <v>44594</v>
      </c>
      <c r="K176"/>
      <c r="L176"/>
    </row>
    <row r="177" spans="1:15" s="71" customFormat="1" ht="24.75" customHeight="1">
      <c r="A177" s="152" t="s">
        <v>375</v>
      </c>
      <c r="B177" s="153"/>
      <c r="C177" s="154" t="s">
        <v>374</v>
      </c>
      <c r="D177" s="156">
        <f>G177-1</f>
        <v>44580</v>
      </c>
      <c r="E177" s="156">
        <f>G177-1</f>
        <v>44580</v>
      </c>
      <c r="F177" s="156">
        <f>G177-2</f>
        <v>44579</v>
      </c>
      <c r="G177" s="138">
        <v>44581</v>
      </c>
      <c r="H177" s="73" t="s">
        <v>477</v>
      </c>
      <c r="I177" s="126">
        <v>44590</v>
      </c>
      <c r="J177" s="126">
        <f t="shared" ref="J177:J179" si="66">I177+4</f>
        <v>44594</v>
      </c>
      <c r="K177"/>
      <c r="L177"/>
    </row>
    <row r="178" spans="1:15" s="5" customFormat="1" ht="24.75" customHeight="1">
      <c r="A178" s="152" t="s">
        <v>395</v>
      </c>
      <c r="B178" s="153"/>
      <c r="C178" s="154" t="s">
        <v>396</v>
      </c>
      <c r="D178" s="156">
        <f>G178-1</f>
        <v>44582</v>
      </c>
      <c r="E178" s="156">
        <f>G178-1</f>
        <v>44582</v>
      </c>
      <c r="F178" s="156">
        <f>G178-2</f>
        <v>44581</v>
      </c>
      <c r="G178" s="155">
        <v>44583</v>
      </c>
      <c r="H178" s="73" t="s">
        <v>477</v>
      </c>
      <c r="I178" s="126">
        <v>44590</v>
      </c>
      <c r="J178" s="126">
        <f t="shared" si="66"/>
        <v>44594</v>
      </c>
      <c r="K178" s="24"/>
    </row>
    <row r="179" spans="1:15" s="5" customFormat="1" ht="24.75" customHeight="1">
      <c r="A179" s="152" t="s">
        <v>407</v>
      </c>
      <c r="B179" s="153"/>
      <c r="C179" s="154" t="s">
        <v>408</v>
      </c>
      <c r="D179" s="156">
        <f>G179-1</f>
        <v>44595</v>
      </c>
      <c r="E179" s="156">
        <f>G179-1</f>
        <v>44595</v>
      </c>
      <c r="F179" s="156">
        <f>G179-2</f>
        <v>44594</v>
      </c>
      <c r="G179" s="155">
        <v>44596</v>
      </c>
      <c r="H179" s="73" t="s">
        <v>478</v>
      </c>
      <c r="I179" s="126">
        <v>44602</v>
      </c>
      <c r="J179" s="126">
        <f t="shared" si="66"/>
        <v>44606</v>
      </c>
      <c r="K179" s="24"/>
    </row>
    <row r="180" spans="1:15" s="71" customFormat="1" ht="18.75" customHeight="1">
      <c r="A180" s="346" t="s">
        <v>154</v>
      </c>
      <c r="B180" s="346"/>
      <c r="C180" s="346"/>
      <c r="D180" s="346"/>
      <c r="E180" s="346"/>
      <c r="F180" s="346"/>
      <c r="G180" s="346"/>
      <c r="H180" s="346"/>
      <c r="I180" s="126"/>
      <c r="J180" s="127"/>
      <c r="K180"/>
      <c r="L180"/>
      <c r="M180"/>
    </row>
    <row r="181" spans="1:15" s="71" customFormat="1" ht="18.75" customHeight="1">
      <c r="A181" s="347" t="s">
        <v>155</v>
      </c>
      <c r="B181" s="348"/>
      <c r="C181" s="348"/>
      <c r="D181" s="348"/>
      <c r="E181" s="348"/>
      <c r="F181" s="348"/>
      <c r="G181" s="348"/>
      <c r="H181" s="348"/>
      <c r="I181" s="348"/>
      <c r="J181" s="349"/>
      <c r="K181"/>
      <c r="L181"/>
      <c r="M181"/>
    </row>
    <row r="182" spans="1:15" s="71" customFormat="1" ht="18.75" customHeight="1">
      <c r="A182" s="350" t="s">
        <v>156</v>
      </c>
      <c r="B182" s="350"/>
      <c r="C182" s="350"/>
      <c r="D182" s="350"/>
      <c r="E182" s="350"/>
      <c r="F182" s="350"/>
      <c r="G182" s="350"/>
      <c r="H182" s="350"/>
      <c r="I182" s="350"/>
      <c r="J182" s="126"/>
      <c r="K182"/>
      <c r="L182"/>
      <c r="M182"/>
    </row>
    <row r="183" spans="1:15" s="71" customFormat="1" ht="18.75" customHeight="1">
      <c r="A183" s="351" t="s">
        <v>108</v>
      </c>
      <c r="B183" s="351"/>
      <c r="C183" s="351"/>
      <c r="D183" s="351"/>
      <c r="E183" s="351"/>
      <c r="F183" s="351"/>
      <c r="G183" s="351"/>
      <c r="H183" s="351"/>
      <c r="I183" s="351"/>
      <c r="J183" s="126"/>
      <c r="K183"/>
      <c r="L183"/>
      <c r="M183"/>
    </row>
    <row r="184" spans="1:15" s="71" customFormat="1" ht="18.75" customHeight="1">
      <c r="A184" s="149"/>
      <c r="B184" s="149"/>
      <c r="C184" s="149"/>
      <c r="D184" s="149"/>
      <c r="E184" s="149"/>
      <c r="F184" s="149"/>
      <c r="G184" s="149"/>
      <c r="H184" s="149"/>
      <c r="I184" s="149"/>
      <c r="J184" s="149"/>
      <c r="K184"/>
      <c r="L184"/>
      <c r="M184"/>
    </row>
    <row r="185" spans="1:15" s="71" customFormat="1" ht="18.75" customHeight="1">
      <c r="A185" s="344" t="s">
        <v>157</v>
      </c>
      <c r="B185" s="312" t="s">
        <v>158</v>
      </c>
      <c r="C185" s="340"/>
      <c r="D185" s="340"/>
      <c r="E185" s="340"/>
      <c r="F185" s="340"/>
      <c r="G185" s="340"/>
      <c r="H185" s="340"/>
      <c r="I185" s="340"/>
      <c r="J185" s="340"/>
      <c r="K185"/>
      <c r="L185"/>
      <c r="M185"/>
    </row>
    <row r="186" spans="1:15">
      <c r="A186" s="344"/>
      <c r="B186" s="304" t="s">
        <v>141</v>
      </c>
      <c r="C186" s="342"/>
      <c r="D186" s="342"/>
      <c r="E186" s="342"/>
      <c r="F186" s="342"/>
      <c r="G186" s="342"/>
      <c r="H186" s="342"/>
      <c r="I186" s="342"/>
      <c r="J186" s="342"/>
      <c r="K186"/>
      <c r="L186"/>
      <c r="M186"/>
      <c r="N186" s="71"/>
      <c r="O186" s="71"/>
    </row>
    <row r="187" spans="1:15" ht="30" customHeight="1">
      <c r="A187" s="344"/>
      <c r="B187" s="304" t="s">
        <v>159</v>
      </c>
      <c r="C187" s="342"/>
      <c r="D187" s="342"/>
      <c r="E187" s="342"/>
      <c r="F187" s="342"/>
      <c r="G187" s="342"/>
      <c r="H187" s="342"/>
      <c r="I187" s="342"/>
      <c r="J187" s="342"/>
      <c r="K187"/>
      <c r="L187"/>
      <c r="M187"/>
    </row>
    <row r="188" spans="1:15">
      <c r="A188" s="365" t="s">
        <v>4</v>
      </c>
      <c r="B188" s="365" t="s">
        <v>37</v>
      </c>
      <c r="C188" s="365" t="s">
        <v>6</v>
      </c>
      <c r="D188" s="366" t="s">
        <v>89</v>
      </c>
      <c r="E188" s="366" t="s">
        <v>8</v>
      </c>
      <c r="F188" s="367" t="s">
        <v>160</v>
      </c>
      <c r="G188" s="180" t="s">
        <v>12</v>
      </c>
      <c r="H188" s="333" t="s">
        <v>133</v>
      </c>
      <c r="I188" s="352"/>
      <c r="J188" s="352"/>
      <c r="K188"/>
      <c r="L188"/>
      <c r="M188"/>
    </row>
    <row r="189" spans="1:15" ht="30">
      <c r="A189" s="365"/>
      <c r="B189" s="365"/>
      <c r="C189" s="365"/>
      <c r="D189" s="366"/>
      <c r="E189" s="366"/>
      <c r="F189" s="367"/>
      <c r="G189" s="179" t="s">
        <v>13</v>
      </c>
      <c r="H189" s="180" t="s">
        <v>161</v>
      </c>
      <c r="I189" s="180" t="s">
        <v>162</v>
      </c>
      <c r="J189" s="180" t="s">
        <v>163</v>
      </c>
      <c r="K189"/>
      <c r="L189"/>
      <c r="M189"/>
      <c r="N189" s="21"/>
    </row>
    <row r="190" spans="1:15" ht="24" customHeight="1">
      <c r="A190" s="152" t="s">
        <v>472</v>
      </c>
      <c r="B190" s="153"/>
      <c r="C190" s="154" t="s">
        <v>470</v>
      </c>
      <c r="D190" s="137">
        <f>G190-1</f>
        <v>44566</v>
      </c>
      <c r="E190" s="137">
        <f>G190-1</f>
        <v>44566</v>
      </c>
      <c r="F190" s="137">
        <f>G190-2</f>
        <v>44565</v>
      </c>
      <c r="G190" s="138">
        <v>44567</v>
      </c>
      <c r="H190" s="138">
        <f>G190+7</f>
        <v>44574</v>
      </c>
      <c r="I190" s="138">
        <f>G190+9</f>
        <v>44576</v>
      </c>
      <c r="J190" s="138"/>
      <c r="K190"/>
      <c r="L190"/>
      <c r="M190"/>
      <c r="N190" s="21"/>
    </row>
    <row r="191" spans="1:15" ht="24" customHeight="1">
      <c r="A191" s="152" t="s">
        <v>473</v>
      </c>
      <c r="B191" s="153"/>
      <c r="C191" s="154" t="s">
        <v>471</v>
      </c>
      <c r="D191" s="156">
        <f>G191-1</f>
        <v>44878</v>
      </c>
      <c r="E191" s="156">
        <f>G191-1</f>
        <v>44878</v>
      </c>
      <c r="F191" s="156">
        <f>G191-2</f>
        <v>44877</v>
      </c>
      <c r="G191" s="138">
        <v>44879</v>
      </c>
      <c r="H191" s="83">
        <f>G191+7</f>
        <v>44886</v>
      </c>
      <c r="I191" s="83">
        <f>G191+9</f>
        <v>44888</v>
      </c>
      <c r="J191" s="155">
        <f>G191+13</f>
        <v>44892</v>
      </c>
      <c r="K191"/>
      <c r="L191"/>
      <c r="M191"/>
    </row>
    <row r="192" spans="1:15" ht="24" customHeight="1">
      <c r="A192" s="211" t="s">
        <v>466</v>
      </c>
      <c r="B192" s="212"/>
      <c r="C192" s="213" t="s">
        <v>467</v>
      </c>
      <c r="D192" s="214">
        <f>G192-1</f>
        <v>44582</v>
      </c>
      <c r="E192" s="215">
        <f>G192-1</f>
        <v>44582</v>
      </c>
      <c r="F192" s="215">
        <f>G192-2</f>
        <v>44581</v>
      </c>
      <c r="G192" s="138">
        <v>44583</v>
      </c>
      <c r="H192" s="88">
        <f>G192+7</f>
        <v>44590</v>
      </c>
      <c r="I192" s="88">
        <f>G192+9</f>
        <v>44592</v>
      </c>
      <c r="J192" s="88">
        <f>G192+13</f>
        <v>44596</v>
      </c>
      <c r="K192"/>
      <c r="L192"/>
      <c r="M192"/>
      <c r="N192" s="21"/>
    </row>
    <row r="193" spans="1:15" ht="24" customHeight="1">
      <c r="A193" s="22" t="s">
        <v>474</v>
      </c>
      <c r="B193" s="166"/>
      <c r="C193" s="227" t="s">
        <v>469</v>
      </c>
      <c r="D193" s="78">
        <f>G193-1</f>
        <v>44587</v>
      </c>
      <c r="E193" s="78">
        <f>G193-1</f>
        <v>44587</v>
      </c>
      <c r="F193" s="78">
        <f>G193-2</f>
        <v>44586</v>
      </c>
      <c r="G193" s="138">
        <v>44588</v>
      </c>
      <c r="H193" s="23">
        <f>G193+8</f>
        <v>44596</v>
      </c>
      <c r="I193" s="23">
        <f>G193+10</f>
        <v>44598</v>
      </c>
      <c r="J193" s="23">
        <f>G193+13</f>
        <v>44601</v>
      </c>
      <c r="K193"/>
      <c r="L193"/>
      <c r="M193"/>
    </row>
    <row r="194" spans="1:15" ht="24" customHeight="1">
      <c r="A194" s="152" t="s">
        <v>475</v>
      </c>
      <c r="B194" s="153"/>
      <c r="C194" s="154" t="s">
        <v>476</v>
      </c>
      <c r="D194" s="78">
        <f>G194-1</f>
        <v>44594</v>
      </c>
      <c r="E194" s="78">
        <f>G194-1</f>
        <v>44594</v>
      </c>
      <c r="F194" s="78">
        <f>G194-2</f>
        <v>44593</v>
      </c>
      <c r="G194" s="138">
        <f t="shared" ref="G194" si="67">G193+7</f>
        <v>44595</v>
      </c>
      <c r="H194" s="23">
        <f>G194+8</f>
        <v>44603</v>
      </c>
      <c r="I194" s="23">
        <f>G194+10</f>
        <v>44605</v>
      </c>
      <c r="J194" s="23">
        <f>G194+13</f>
        <v>44608</v>
      </c>
      <c r="K194"/>
      <c r="L194"/>
      <c r="M194"/>
    </row>
    <row r="195" spans="1:15" ht="15" customHeight="1">
      <c r="A195" s="353" t="s">
        <v>164</v>
      </c>
      <c r="B195" s="354"/>
      <c r="C195" s="354"/>
      <c r="D195" s="354"/>
      <c r="E195" s="354"/>
      <c r="F195" s="354"/>
      <c r="G195" s="354"/>
      <c r="H195" s="354"/>
      <c r="I195" s="354"/>
      <c r="J195" s="354"/>
      <c r="K195"/>
      <c r="L195"/>
      <c r="M195"/>
    </row>
    <row r="196" spans="1:15" ht="15" customHeight="1">
      <c r="A196" s="355" t="s">
        <v>165</v>
      </c>
      <c r="B196" s="356"/>
      <c r="C196" s="356"/>
      <c r="D196" s="356"/>
      <c r="E196" s="356"/>
      <c r="F196" s="356"/>
      <c r="G196" s="356"/>
      <c r="H196" s="356"/>
      <c r="I196" s="356"/>
      <c r="J196" s="356"/>
      <c r="K196"/>
      <c r="L196"/>
      <c r="M196"/>
    </row>
    <row r="197" spans="1:15" s="71" customFormat="1" ht="18.75" customHeight="1">
      <c r="A197" s="357" t="s">
        <v>166</v>
      </c>
      <c r="B197" s="358"/>
      <c r="C197" s="358"/>
      <c r="D197" s="358"/>
      <c r="E197" s="358"/>
      <c r="F197" s="358"/>
      <c r="G197" s="358"/>
      <c r="H197" s="358"/>
      <c r="I197" s="358"/>
      <c r="J197" s="359"/>
      <c r="K197"/>
      <c r="L197"/>
      <c r="M197"/>
    </row>
    <row r="198" spans="1:15" ht="15" customHeight="1">
      <c r="A198" s="316" t="s">
        <v>167</v>
      </c>
      <c r="B198" s="360"/>
      <c r="C198" s="360"/>
      <c r="D198" s="360"/>
      <c r="E198" s="360"/>
      <c r="F198" s="360"/>
      <c r="G198" s="360"/>
      <c r="H198" s="360"/>
      <c r="I198" s="360"/>
      <c r="J198" s="361"/>
      <c r="K198"/>
      <c r="L198"/>
      <c r="M198"/>
    </row>
    <row r="199" spans="1:15" ht="15" customHeight="1">
      <c r="A199" s="362" t="s">
        <v>108</v>
      </c>
      <c r="B199" s="363"/>
      <c r="C199" s="363"/>
      <c r="D199" s="363"/>
      <c r="E199" s="363"/>
      <c r="F199" s="363"/>
      <c r="G199" s="363"/>
      <c r="H199" s="363"/>
      <c r="I199" s="363"/>
      <c r="J199" s="364"/>
      <c r="K199"/>
      <c r="L199"/>
      <c r="M199"/>
    </row>
    <row r="200" spans="1:15" s="71" customFormat="1" ht="18.75" customHeight="1">
      <c r="A200" s="149"/>
      <c r="B200" s="149"/>
      <c r="C200" s="149"/>
      <c r="D200" s="149"/>
      <c r="E200" s="149"/>
      <c r="F200" s="149"/>
      <c r="G200" s="149"/>
      <c r="H200" s="149"/>
      <c r="I200" s="149"/>
      <c r="J200" s="149"/>
      <c r="K200"/>
      <c r="L200"/>
      <c r="M200"/>
    </row>
    <row r="201" spans="1:15">
      <c r="A201" s="101"/>
      <c r="B201" s="71"/>
      <c r="C201" s="71"/>
      <c r="D201" s="71"/>
      <c r="E201" s="71"/>
      <c r="F201" s="71"/>
      <c r="G201" s="71"/>
      <c r="H201" s="71"/>
      <c r="I201" s="101"/>
      <c r="J201" s="101"/>
      <c r="K201"/>
      <c r="L201"/>
      <c r="M201"/>
      <c r="N201" s="71"/>
      <c r="O201" s="71"/>
    </row>
    <row r="202" spans="1:15" ht="21.75" customHeight="1">
      <c r="A202" s="232" t="s">
        <v>168</v>
      </c>
      <c r="B202" s="312" t="s">
        <v>169</v>
      </c>
      <c r="C202" s="340"/>
      <c r="D202" s="340"/>
      <c r="E202" s="340"/>
      <c r="F202" s="340"/>
      <c r="G202" s="340"/>
      <c r="H202" s="340"/>
      <c r="I202" s="340"/>
      <c r="J202" s="341"/>
      <c r="K202"/>
      <c r="L202"/>
      <c r="M202"/>
    </row>
    <row r="203" spans="1:15" ht="15" customHeight="1">
      <c r="A203" s="232"/>
      <c r="B203" s="384" t="s">
        <v>87</v>
      </c>
      <c r="C203" s="385"/>
      <c r="D203" s="385"/>
      <c r="E203" s="385"/>
      <c r="F203" s="385"/>
      <c r="G203" s="385"/>
      <c r="H203" s="385"/>
      <c r="I203" s="385"/>
      <c r="J203" s="386"/>
      <c r="K203"/>
      <c r="L203"/>
      <c r="M203"/>
    </row>
    <row r="204" spans="1:15" ht="15" customHeight="1">
      <c r="A204" s="232"/>
      <c r="B204" s="304" t="s">
        <v>170</v>
      </c>
      <c r="C204" s="342"/>
      <c r="D204" s="342"/>
      <c r="E204" s="342"/>
      <c r="F204" s="342"/>
      <c r="G204" s="342"/>
      <c r="H204" s="342"/>
      <c r="I204" s="342"/>
      <c r="J204" s="343"/>
      <c r="K204"/>
      <c r="L204"/>
      <c r="M204"/>
      <c r="N204" s="21"/>
    </row>
    <row r="205" spans="1:15" ht="15" customHeight="1">
      <c r="A205" s="328" t="s">
        <v>4</v>
      </c>
      <c r="B205" s="328" t="s">
        <v>37</v>
      </c>
      <c r="C205" s="328" t="s">
        <v>6</v>
      </c>
      <c r="D205" s="314" t="s">
        <v>89</v>
      </c>
      <c r="E205" s="314" t="s">
        <v>8</v>
      </c>
      <c r="F205" s="314" t="s">
        <v>90</v>
      </c>
      <c r="G205" s="180" t="s">
        <v>12</v>
      </c>
      <c r="H205" s="314" t="s">
        <v>49</v>
      </c>
      <c r="I205" s="180" t="s">
        <v>11</v>
      </c>
      <c r="J205" s="180"/>
      <c r="K205"/>
      <c r="L205"/>
      <c r="M205"/>
    </row>
    <row r="206" spans="1:15">
      <c r="A206" s="328"/>
      <c r="B206" s="328"/>
      <c r="C206" s="328"/>
      <c r="D206" s="314"/>
      <c r="E206" s="314"/>
      <c r="F206" s="314"/>
      <c r="G206" s="179" t="s">
        <v>13</v>
      </c>
      <c r="H206" s="314"/>
      <c r="I206" s="180" t="s">
        <v>171</v>
      </c>
      <c r="J206" s="180"/>
      <c r="K206"/>
      <c r="L206"/>
      <c r="M206"/>
    </row>
    <row r="207" spans="1:15">
      <c r="A207" s="128" t="s">
        <v>176</v>
      </c>
      <c r="B207" s="77"/>
      <c r="C207" s="128" t="s">
        <v>177</v>
      </c>
      <c r="D207" s="34">
        <f t="shared" ref="D207:D212" si="68">G207-2</f>
        <v>44559</v>
      </c>
      <c r="E207" s="34">
        <f t="shared" ref="E207:E212" si="69">G207-1</f>
        <v>44560</v>
      </c>
      <c r="F207" s="34">
        <f t="shared" ref="F207:F212" si="70">G207-2</f>
        <v>44559</v>
      </c>
      <c r="G207" s="73">
        <v>44561</v>
      </c>
      <c r="H207" s="34" t="s">
        <v>172</v>
      </c>
      <c r="I207" s="31">
        <f>G207+21</f>
        <v>44582</v>
      </c>
      <c r="J207" s="31"/>
      <c r="K207" s="144"/>
      <c r="L207" s="144"/>
      <c r="M207" s="144"/>
    </row>
    <row r="208" spans="1:15">
      <c r="A208" s="128" t="s">
        <v>178</v>
      </c>
      <c r="B208" s="129"/>
      <c r="C208" s="128" t="s">
        <v>179</v>
      </c>
      <c r="D208" s="26">
        <f t="shared" si="68"/>
        <v>44566</v>
      </c>
      <c r="E208" s="26">
        <f t="shared" si="69"/>
        <v>44567</v>
      </c>
      <c r="F208" s="34">
        <f t="shared" si="70"/>
        <v>44566</v>
      </c>
      <c r="G208" s="73">
        <f>G207+7</f>
        <v>44568</v>
      </c>
      <c r="H208" s="29" t="s">
        <v>173</v>
      </c>
      <c r="I208" s="19">
        <f>G208+28</f>
        <v>44596</v>
      </c>
      <c r="J208" s="104"/>
      <c r="K208"/>
      <c r="L208"/>
      <c r="M208"/>
    </row>
    <row r="209" spans="1:13">
      <c r="A209" s="128" t="s">
        <v>430</v>
      </c>
      <c r="B209" s="129"/>
      <c r="C209" s="128" t="s">
        <v>427</v>
      </c>
      <c r="D209" s="26">
        <f t="shared" si="68"/>
        <v>44573</v>
      </c>
      <c r="E209" s="26">
        <f t="shared" si="69"/>
        <v>44574</v>
      </c>
      <c r="F209" s="34">
        <f t="shared" si="70"/>
        <v>44573</v>
      </c>
      <c r="G209" s="73">
        <f>G208+7</f>
        <v>44575</v>
      </c>
      <c r="H209" s="29" t="s">
        <v>174</v>
      </c>
      <c r="I209" s="19">
        <f>G209+28</f>
        <v>44603</v>
      </c>
      <c r="J209" s="104"/>
      <c r="K209"/>
      <c r="L209"/>
      <c r="M209"/>
    </row>
    <row r="210" spans="1:13">
      <c r="A210" s="128" t="s">
        <v>431</v>
      </c>
      <c r="B210" s="77"/>
      <c r="C210" s="128" t="s">
        <v>428</v>
      </c>
      <c r="D210" s="26">
        <f t="shared" si="68"/>
        <v>44580</v>
      </c>
      <c r="E210" s="26">
        <f t="shared" si="69"/>
        <v>44581</v>
      </c>
      <c r="F210" s="34">
        <f t="shared" si="70"/>
        <v>44580</v>
      </c>
      <c r="G210" s="73">
        <f>G209+7</f>
        <v>44582</v>
      </c>
      <c r="H210" s="29" t="s">
        <v>175</v>
      </c>
      <c r="I210" s="19">
        <f>G210+28</f>
        <v>44610</v>
      </c>
      <c r="J210" s="104"/>
      <c r="K210"/>
      <c r="L210"/>
      <c r="M210"/>
    </row>
    <row r="211" spans="1:13" ht="15" customHeight="1">
      <c r="A211" s="128" t="s">
        <v>432</v>
      </c>
      <c r="B211" s="77"/>
      <c r="C211" s="128" t="s">
        <v>429</v>
      </c>
      <c r="D211" s="26">
        <f t="shared" si="68"/>
        <v>44587</v>
      </c>
      <c r="E211" s="26">
        <f t="shared" si="69"/>
        <v>44588</v>
      </c>
      <c r="F211" s="34">
        <f t="shared" si="70"/>
        <v>44587</v>
      </c>
      <c r="G211" s="73">
        <f>G210+7</f>
        <v>44589</v>
      </c>
      <c r="H211" s="29" t="s">
        <v>175</v>
      </c>
      <c r="I211" s="19">
        <f>G211+28</f>
        <v>44617</v>
      </c>
      <c r="J211" s="104"/>
      <c r="K211"/>
      <c r="L211"/>
      <c r="M211"/>
    </row>
    <row r="212" spans="1:13" ht="15" customHeight="1">
      <c r="A212" s="128" t="s">
        <v>76</v>
      </c>
      <c r="B212" s="129"/>
      <c r="C212" s="128"/>
      <c r="D212" s="26">
        <f t="shared" si="68"/>
        <v>44594</v>
      </c>
      <c r="E212" s="26">
        <f t="shared" si="69"/>
        <v>44595</v>
      </c>
      <c r="F212" s="34">
        <f t="shared" si="70"/>
        <v>44594</v>
      </c>
      <c r="G212" s="73">
        <f>G211+7</f>
        <v>44596</v>
      </c>
      <c r="H212" s="29" t="s">
        <v>175</v>
      </c>
      <c r="I212" s="19">
        <f>G212+28</f>
        <v>44624</v>
      </c>
      <c r="J212" s="104"/>
      <c r="K212"/>
      <c r="L212"/>
      <c r="M212"/>
    </row>
    <row r="213" spans="1:13" s="71" customFormat="1" ht="18.75" customHeight="1">
      <c r="A213" s="368" t="s">
        <v>180</v>
      </c>
      <c r="B213" s="369"/>
      <c r="C213" s="369"/>
      <c r="D213" s="369"/>
      <c r="E213" s="369"/>
      <c r="F213" s="369"/>
      <c r="G213" s="369"/>
      <c r="H213" s="369"/>
      <c r="I213" s="369"/>
      <c r="J213" s="370"/>
      <c r="K213"/>
      <c r="L213"/>
      <c r="M213"/>
    </row>
    <row r="214" spans="1:13" ht="15" customHeight="1">
      <c r="A214" s="371" t="s">
        <v>108</v>
      </c>
      <c r="B214" s="372"/>
      <c r="C214" s="372"/>
      <c r="D214" s="372"/>
      <c r="E214" s="372"/>
      <c r="F214" s="372"/>
      <c r="G214" s="372"/>
      <c r="H214" s="372"/>
      <c r="I214" s="372"/>
      <c r="J214" s="373"/>
      <c r="K214"/>
      <c r="L214"/>
      <c r="M214"/>
    </row>
    <row r="215" spans="1:13">
      <c r="A215" s="368"/>
      <c r="B215" s="369"/>
      <c r="C215" s="369"/>
      <c r="D215" s="369"/>
      <c r="E215" s="369"/>
      <c r="F215" s="369"/>
      <c r="G215" s="369"/>
      <c r="H215" s="369"/>
      <c r="I215" s="369"/>
      <c r="J215" s="370"/>
      <c r="K215"/>
      <c r="L215"/>
      <c r="M215"/>
    </row>
    <row r="216" spans="1:13">
      <c r="A216" s="46"/>
      <c r="B216" s="46"/>
      <c r="C216" s="46"/>
      <c r="D216" s="46"/>
      <c r="E216" s="46"/>
      <c r="F216" s="46"/>
      <c r="G216" s="46"/>
      <c r="H216" s="46"/>
      <c r="I216" s="46"/>
      <c r="J216" s="46"/>
      <c r="K216"/>
      <c r="L216"/>
      <c r="M216"/>
    </row>
    <row r="217" spans="1:13" ht="21.75" customHeight="1">
      <c r="A217" s="374" t="s">
        <v>181</v>
      </c>
      <c r="B217" s="375" t="s">
        <v>182</v>
      </c>
      <c r="C217" s="376"/>
      <c r="D217" s="376"/>
      <c r="E217" s="376"/>
      <c r="F217" s="376"/>
      <c r="G217" s="376"/>
      <c r="H217" s="376"/>
      <c r="I217" s="376"/>
      <c r="J217" s="377"/>
      <c r="K217"/>
      <c r="L217"/>
      <c r="M217"/>
    </row>
    <row r="218" spans="1:13" ht="15" customHeight="1">
      <c r="A218" s="374"/>
      <c r="B218" s="378" t="s">
        <v>183</v>
      </c>
      <c r="C218" s="379"/>
      <c r="D218" s="379"/>
      <c r="E218" s="379"/>
      <c r="F218" s="379"/>
      <c r="G218" s="379"/>
      <c r="H218" s="379"/>
      <c r="I218" s="379"/>
      <c r="J218" s="380"/>
      <c r="K218"/>
      <c r="L218"/>
      <c r="M218"/>
    </row>
    <row r="219" spans="1:13">
      <c r="A219" s="374"/>
      <c r="B219" s="381" t="s">
        <v>184</v>
      </c>
      <c r="C219" s="382"/>
      <c r="D219" s="382"/>
      <c r="E219" s="382"/>
      <c r="F219" s="382"/>
      <c r="G219" s="382"/>
      <c r="H219" s="382"/>
      <c r="I219" s="382"/>
      <c r="J219" s="383"/>
      <c r="K219"/>
      <c r="L219"/>
      <c r="M219"/>
    </row>
    <row r="220" spans="1:13">
      <c r="A220" s="328" t="s">
        <v>4</v>
      </c>
      <c r="B220" s="328" t="s">
        <v>37</v>
      </c>
      <c r="C220" s="328" t="s">
        <v>6</v>
      </c>
      <c r="D220" s="398" t="s">
        <v>89</v>
      </c>
      <c r="E220" s="399" t="s">
        <v>8</v>
      </c>
      <c r="F220" s="400" t="s">
        <v>185</v>
      </c>
      <c r="G220" s="175" t="s">
        <v>10</v>
      </c>
      <c r="H220" s="387" t="s">
        <v>11</v>
      </c>
      <c r="I220" s="388"/>
      <c r="J220" s="388"/>
      <c r="K220"/>
      <c r="L220"/>
      <c r="M220"/>
    </row>
    <row r="221" spans="1:13" s="21" customFormat="1" ht="30">
      <c r="A221" s="328"/>
      <c r="B221" s="328"/>
      <c r="C221" s="328"/>
      <c r="D221" s="398"/>
      <c r="E221" s="399"/>
      <c r="F221" s="400"/>
      <c r="G221" s="174" t="s">
        <v>13</v>
      </c>
      <c r="H221" s="175" t="s">
        <v>186</v>
      </c>
      <c r="I221" s="175" t="s">
        <v>187</v>
      </c>
      <c r="J221" s="105" t="s">
        <v>188</v>
      </c>
      <c r="K221"/>
      <c r="L221"/>
      <c r="M221"/>
    </row>
    <row r="222" spans="1:13" s="21" customFormat="1">
      <c r="A222" s="128" t="s">
        <v>176</v>
      </c>
      <c r="B222" s="77"/>
      <c r="C222" s="128" t="s">
        <v>177</v>
      </c>
      <c r="D222" s="139">
        <f>G222-2</f>
        <v>44559</v>
      </c>
      <c r="E222" s="140">
        <f>G222-1</f>
        <v>44560</v>
      </c>
      <c r="F222" s="140">
        <f t="shared" ref="F222:F227" si="71">G222-2</f>
        <v>44559</v>
      </c>
      <c r="G222" s="73">
        <v>44561</v>
      </c>
      <c r="H222" s="73">
        <f t="shared" ref="H222:J227" si="72">G222+12</f>
        <v>44573</v>
      </c>
      <c r="I222" s="73">
        <f>G222+16</f>
        <v>44577</v>
      </c>
      <c r="J222" s="145">
        <f>G222+18</f>
        <v>44579</v>
      </c>
      <c r="K222" s="144"/>
      <c r="L222" s="144"/>
      <c r="M222" s="144"/>
    </row>
    <row r="223" spans="1:13" s="21" customFormat="1">
      <c r="A223" s="128" t="s">
        <v>178</v>
      </c>
      <c r="B223" s="129"/>
      <c r="C223" s="128" t="s">
        <v>179</v>
      </c>
      <c r="D223" s="139">
        <f t="shared" ref="D223:E227" si="73">D222+7</f>
        <v>44566</v>
      </c>
      <c r="E223" s="140">
        <f t="shared" si="73"/>
        <v>44567</v>
      </c>
      <c r="F223" s="140">
        <f t="shared" si="71"/>
        <v>44566</v>
      </c>
      <c r="G223" s="73">
        <f>G222+7</f>
        <v>44568</v>
      </c>
      <c r="H223" s="106">
        <f t="shared" si="72"/>
        <v>44580</v>
      </c>
      <c r="I223" s="106">
        <f>G223+16</f>
        <v>44584</v>
      </c>
      <c r="J223" s="107">
        <f>G223+18</f>
        <v>44586</v>
      </c>
      <c r="K223"/>
      <c r="L223"/>
      <c r="M223"/>
    </row>
    <row r="224" spans="1:13" s="21" customFormat="1">
      <c r="A224" s="128" t="s">
        <v>430</v>
      </c>
      <c r="B224" s="129"/>
      <c r="C224" s="128" t="s">
        <v>427</v>
      </c>
      <c r="D224" s="139">
        <f t="shared" si="73"/>
        <v>44573</v>
      </c>
      <c r="E224" s="140">
        <f t="shared" si="73"/>
        <v>44574</v>
      </c>
      <c r="F224" s="140">
        <f t="shared" si="71"/>
        <v>44573</v>
      </c>
      <c r="G224" s="73">
        <f>G223+7</f>
        <v>44575</v>
      </c>
      <c r="H224" s="106">
        <f t="shared" si="72"/>
        <v>44587</v>
      </c>
      <c r="I224" s="106">
        <f>G224+16</f>
        <v>44591</v>
      </c>
      <c r="J224" s="107">
        <f>G224+18</f>
        <v>44593</v>
      </c>
      <c r="K224"/>
      <c r="L224"/>
      <c r="M224"/>
    </row>
    <row r="225" spans="1:13" s="21" customFormat="1">
      <c r="A225" s="128" t="s">
        <v>431</v>
      </c>
      <c r="B225" s="77"/>
      <c r="C225" s="128" t="s">
        <v>428</v>
      </c>
      <c r="D225" s="139">
        <f t="shared" si="73"/>
        <v>44580</v>
      </c>
      <c r="E225" s="140">
        <f t="shared" si="73"/>
        <v>44581</v>
      </c>
      <c r="F225" s="140">
        <f t="shared" si="71"/>
        <v>44580</v>
      </c>
      <c r="G225" s="73">
        <f>G224+7</f>
        <v>44582</v>
      </c>
      <c r="H225" s="106">
        <f t="shared" si="72"/>
        <v>44594</v>
      </c>
      <c r="I225" s="106">
        <f t="shared" si="72"/>
        <v>44606</v>
      </c>
      <c r="J225" s="106">
        <f t="shared" si="72"/>
        <v>44618</v>
      </c>
      <c r="K225"/>
      <c r="L225"/>
      <c r="M225"/>
    </row>
    <row r="226" spans="1:13">
      <c r="A226" s="128" t="s">
        <v>432</v>
      </c>
      <c r="B226" s="77"/>
      <c r="C226" s="128" t="s">
        <v>429</v>
      </c>
      <c r="D226" s="139">
        <f t="shared" si="73"/>
        <v>44587</v>
      </c>
      <c r="E226" s="140">
        <f t="shared" si="73"/>
        <v>44588</v>
      </c>
      <c r="F226" s="140">
        <f t="shared" si="71"/>
        <v>44587</v>
      </c>
      <c r="G226" s="73">
        <f>G225+7</f>
        <v>44589</v>
      </c>
      <c r="H226" s="106">
        <f t="shared" si="72"/>
        <v>44601</v>
      </c>
      <c r="I226" s="106">
        <f t="shared" si="72"/>
        <v>44613</v>
      </c>
      <c r="J226" s="106">
        <f t="shared" si="72"/>
        <v>44625</v>
      </c>
      <c r="K226"/>
      <c r="L226"/>
      <c r="M226"/>
    </row>
    <row r="227" spans="1:13" s="71" customFormat="1" ht="18.75" customHeight="1">
      <c r="A227" s="128" t="s">
        <v>76</v>
      </c>
      <c r="B227" s="129"/>
      <c r="C227" s="128"/>
      <c r="D227" s="139">
        <f t="shared" si="73"/>
        <v>44594</v>
      </c>
      <c r="E227" s="140">
        <f t="shared" si="73"/>
        <v>44595</v>
      </c>
      <c r="F227" s="140">
        <f t="shared" si="71"/>
        <v>44594</v>
      </c>
      <c r="G227" s="73">
        <f>G226+7</f>
        <v>44596</v>
      </c>
      <c r="H227" s="106">
        <f t="shared" si="72"/>
        <v>44608</v>
      </c>
      <c r="I227" s="106">
        <f t="shared" si="72"/>
        <v>44620</v>
      </c>
      <c r="J227" s="106">
        <f t="shared" si="72"/>
        <v>44632</v>
      </c>
      <c r="K227"/>
      <c r="L227"/>
      <c r="M227"/>
    </row>
    <row r="228" spans="1:13" s="71" customFormat="1" ht="18.75" customHeight="1">
      <c r="A228" s="389" t="s">
        <v>167</v>
      </c>
      <c r="B228" s="390"/>
      <c r="C228" s="390"/>
      <c r="D228" s="390"/>
      <c r="E228" s="390"/>
      <c r="F228" s="390"/>
      <c r="G228" s="390"/>
      <c r="H228" s="390"/>
      <c r="I228" s="390"/>
      <c r="J228" s="391"/>
      <c r="K228"/>
      <c r="L228"/>
      <c r="M228"/>
    </row>
    <row r="229" spans="1:13" ht="15" customHeight="1">
      <c r="A229" s="311" t="s">
        <v>108</v>
      </c>
      <c r="B229" s="392"/>
      <c r="C229" s="392"/>
      <c r="D229" s="392"/>
      <c r="E229" s="392"/>
      <c r="F229" s="392"/>
      <c r="G229" s="392"/>
      <c r="H229" s="392"/>
      <c r="I229" s="392"/>
      <c r="J229" s="392"/>
      <c r="K229"/>
      <c r="L229"/>
    </row>
    <row r="230" spans="1:13" ht="39.75" customHeight="1">
      <c r="A230" s="393" t="s">
        <v>189</v>
      </c>
      <c r="B230" s="393" t="s">
        <v>190</v>
      </c>
      <c r="E230" s="394" t="s">
        <v>191</v>
      </c>
      <c r="F230" s="395" t="s">
        <v>190</v>
      </c>
      <c r="G230" s="396" t="s">
        <v>192</v>
      </c>
      <c r="H230" s="397" t="s">
        <v>193</v>
      </c>
      <c r="K230"/>
      <c r="L230"/>
    </row>
    <row r="231" spans="1:13" ht="29.25" customHeight="1" thickBot="1">
      <c r="A231" s="393"/>
      <c r="B231" s="393"/>
      <c r="E231" s="394"/>
      <c r="F231" s="395"/>
      <c r="G231" s="396"/>
      <c r="H231" s="397"/>
      <c r="K231"/>
      <c r="L231"/>
    </row>
    <row r="232" spans="1:13" ht="19.5">
      <c r="A232" s="13" t="s">
        <v>194</v>
      </c>
      <c r="B232" s="11" t="s">
        <v>195</v>
      </c>
      <c r="E232" s="59" t="s">
        <v>196</v>
      </c>
      <c r="F232" s="60" t="s">
        <v>195</v>
      </c>
      <c r="G232" s="61" t="s">
        <v>197</v>
      </c>
      <c r="H232" s="61" t="s">
        <v>198</v>
      </c>
      <c r="K232"/>
      <c r="L232"/>
    </row>
    <row r="233" spans="1:13" ht="19.5">
      <c r="A233" s="12" t="s">
        <v>199</v>
      </c>
      <c r="B233" s="11" t="s">
        <v>200</v>
      </c>
      <c r="E233" s="59" t="s">
        <v>201</v>
      </c>
      <c r="F233" s="60" t="s">
        <v>195</v>
      </c>
      <c r="G233" s="61" t="s">
        <v>202</v>
      </c>
      <c r="H233" s="61" t="s">
        <v>203</v>
      </c>
      <c r="K233"/>
      <c r="L233"/>
    </row>
    <row r="234" spans="1:13" ht="19.5">
      <c r="A234" s="12" t="s">
        <v>204</v>
      </c>
      <c r="B234" s="11" t="s">
        <v>205</v>
      </c>
      <c r="E234" s="62" t="s">
        <v>206</v>
      </c>
      <c r="F234" s="63" t="s">
        <v>207</v>
      </c>
      <c r="G234" s="4" t="s">
        <v>208</v>
      </c>
      <c r="H234" s="61" t="s">
        <v>209</v>
      </c>
      <c r="K234"/>
      <c r="L234"/>
    </row>
    <row r="235" spans="1:13" ht="19.5">
      <c r="A235" s="12" t="s">
        <v>210</v>
      </c>
      <c r="B235" s="11" t="s">
        <v>211</v>
      </c>
      <c r="E235" s="62" t="s">
        <v>212</v>
      </c>
      <c r="F235" s="63" t="s">
        <v>213</v>
      </c>
      <c r="H235" s="61" t="s">
        <v>214</v>
      </c>
    </row>
    <row r="236" spans="1:13" ht="19.5">
      <c r="A236" s="12" t="s">
        <v>215</v>
      </c>
      <c r="B236" s="11" t="s">
        <v>216</v>
      </c>
      <c r="E236" s="62" t="s">
        <v>217</v>
      </c>
      <c r="F236" s="63" t="s">
        <v>213</v>
      </c>
      <c r="G236" s="64" t="s">
        <v>218</v>
      </c>
      <c r="H236" s="61" t="s">
        <v>219</v>
      </c>
    </row>
    <row r="237" spans="1:13" ht="19.5">
      <c r="A237" s="12" t="s">
        <v>220</v>
      </c>
      <c r="B237" s="11" t="s">
        <v>221</v>
      </c>
      <c r="E237" s="62" t="s">
        <v>222</v>
      </c>
      <c r="F237" s="63" t="s">
        <v>223</v>
      </c>
      <c r="G237" s="61" t="s">
        <v>224</v>
      </c>
      <c r="H237" s="65" t="s">
        <v>225</v>
      </c>
    </row>
    <row r="238" spans="1:13" ht="19.5">
      <c r="A238" s="12" t="s">
        <v>226</v>
      </c>
      <c r="B238" s="11" t="s">
        <v>227</v>
      </c>
      <c r="E238" s="62" t="s">
        <v>228</v>
      </c>
      <c r="F238" s="63" t="s">
        <v>223</v>
      </c>
      <c r="H238" s="65" t="s">
        <v>229</v>
      </c>
    </row>
    <row r="239" spans="1:13" ht="19.5">
      <c r="A239" s="12" t="s">
        <v>230</v>
      </c>
      <c r="B239" s="11" t="s">
        <v>227</v>
      </c>
      <c r="E239" s="62" t="s">
        <v>231</v>
      </c>
      <c r="F239" s="63" t="s">
        <v>223</v>
      </c>
      <c r="H239" s="65" t="s">
        <v>232</v>
      </c>
    </row>
    <row r="240" spans="1:13" ht="19.5">
      <c r="A240" s="12" t="s">
        <v>233</v>
      </c>
      <c r="B240" s="11" t="s">
        <v>234</v>
      </c>
      <c r="E240" s="66" t="s">
        <v>235</v>
      </c>
      <c r="F240" s="67" t="s">
        <v>236</v>
      </c>
      <c r="H240" s="65" t="s">
        <v>237</v>
      </c>
    </row>
    <row r="241" spans="1:12" ht="19.5">
      <c r="A241" s="12" t="s">
        <v>238</v>
      </c>
      <c r="B241" s="11" t="s">
        <v>239</v>
      </c>
      <c r="E241" s="66" t="s">
        <v>240</v>
      </c>
      <c r="F241" s="67" t="s">
        <v>241</v>
      </c>
      <c r="H241" s="65" t="s">
        <v>242</v>
      </c>
    </row>
    <row r="242" spans="1:12" ht="19.5">
      <c r="A242" s="12" t="s">
        <v>206</v>
      </c>
      <c r="B242" s="11" t="s">
        <v>207</v>
      </c>
      <c r="E242" s="68" t="s">
        <v>243</v>
      </c>
      <c r="F242" s="63" t="s">
        <v>244</v>
      </c>
      <c r="H242" s="65" t="s">
        <v>245</v>
      </c>
    </row>
    <row r="243" spans="1:12" ht="19.5">
      <c r="A243" s="12" t="s">
        <v>212</v>
      </c>
      <c r="B243" s="11" t="s">
        <v>213</v>
      </c>
      <c r="E243" s="68" t="s">
        <v>246</v>
      </c>
      <c r="F243" s="63" t="s">
        <v>244</v>
      </c>
      <c r="H243" s="65" t="s">
        <v>247</v>
      </c>
    </row>
    <row r="244" spans="1:12" ht="19.5">
      <c r="A244" s="12" t="s">
        <v>248</v>
      </c>
      <c r="B244" s="11" t="s">
        <v>249</v>
      </c>
      <c r="E244" s="68" t="s">
        <v>250</v>
      </c>
      <c r="F244" s="63" t="s">
        <v>251</v>
      </c>
      <c r="H244" s="65" t="s">
        <v>252</v>
      </c>
    </row>
    <row r="245" spans="1:12" s="5" customFormat="1" ht="19.5">
      <c r="A245" s="12" t="s">
        <v>253</v>
      </c>
      <c r="B245" s="11" t="s">
        <v>223</v>
      </c>
      <c r="C245" s="4"/>
      <c r="D245" s="4"/>
      <c r="E245" s="68" t="s">
        <v>254</v>
      </c>
      <c r="F245" s="63" t="s">
        <v>255</v>
      </c>
      <c r="G245" s="4"/>
      <c r="H245" s="65" t="s">
        <v>256</v>
      </c>
      <c r="I245" s="14"/>
      <c r="J245" s="14"/>
      <c r="K245" s="14"/>
      <c r="L245" s="4"/>
    </row>
    <row r="246" spans="1:12" s="3" customFormat="1" ht="15.75" customHeight="1">
      <c r="A246" s="9" t="s">
        <v>235</v>
      </c>
      <c r="B246" s="8" t="s">
        <v>236</v>
      </c>
      <c r="C246" s="4"/>
      <c r="D246" s="4"/>
      <c r="E246" s="68" t="s">
        <v>257</v>
      </c>
      <c r="F246" s="63" t="s">
        <v>258</v>
      </c>
      <c r="G246" s="5"/>
      <c r="H246" s="10" t="s">
        <v>259</v>
      </c>
      <c r="I246" s="14"/>
      <c r="J246" s="14"/>
      <c r="K246" s="14"/>
      <c r="L246" s="4"/>
    </row>
    <row r="247" spans="1:12" s="3" customFormat="1" ht="19.5">
      <c r="A247" s="9" t="s">
        <v>243</v>
      </c>
      <c r="B247" s="8" t="s">
        <v>244</v>
      </c>
      <c r="C247" s="4"/>
      <c r="D247" s="4"/>
      <c r="E247" s="68" t="s">
        <v>260</v>
      </c>
      <c r="F247" s="63" t="s">
        <v>261</v>
      </c>
      <c r="H247" s="4"/>
      <c r="I247" s="14"/>
      <c r="J247" s="14"/>
      <c r="K247" s="14"/>
      <c r="L247" s="4"/>
    </row>
    <row r="248" spans="1:12" s="3" customFormat="1" ht="19.5">
      <c r="A248" s="9" t="s">
        <v>246</v>
      </c>
      <c r="B248" s="8" t="s">
        <v>244</v>
      </c>
      <c r="C248" s="4"/>
      <c r="D248" s="4"/>
      <c r="E248" s="68" t="s">
        <v>262</v>
      </c>
      <c r="F248" s="63" t="s">
        <v>263</v>
      </c>
      <c r="H248" s="4"/>
      <c r="I248" s="14"/>
      <c r="J248" s="14"/>
      <c r="K248" s="14"/>
      <c r="L248" s="4"/>
    </row>
    <row r="249" spans="1:12" s="3" customFormat="1" ht="19.5">
      <c r="A249" s="9" t="s">
        <v>250</v>
      </c>
      <c r="B249" s="8" t="s">
        <v>251</v>
      </c>
      <c r="C249" s="4"/>
      <c r="D249" s="4"/>
      <c r="E249" s="4"/>
      <c r="F249" s="4"/>
      <c r="G249" s="4"/>
      <c r="H249" s="4"/>
      <c r="I249" s="14"/>
      <c r="J249" s="14"/>
      <c r="K249" s="14"/>
      <c r="L249" s="4"/>
    </row>
    <row r="250" spans="1:12" ht="19.5">
      <c r="A250" s="9" t="s">
        <v>264</v>
      </c>
      <c r="B250" s="8" t="s">
        <v>255</v>
      </c>
    </row>
    <row r="251" spans="1:12" ht="19.5">
      <c r="A251" s="9" t="s">
        <v>265</v>
      </c>
      <c r="B251" s="8" t="s">
        <v>266</v>
      </c>
    </row>
    <row r="252" spans="1:12" ht="19.5">
      <c r="A252" s="7" t="s">
        <v>257</v>
      </c>
      <c r="B252" s="6" t="s">
        <v>258</v>
      </c>
    </row>
    <row r="253" spans="1:12" ht="19.5">
      <c r="A253" s="51" t="s">
        <v>262</v>
      </c>
      <c r="B253" s="51" t="s">
        <v>263</v>
      </c>
    </row>
    <row r="254" spans="1:12" ht="12.75" customHeight="1">
      <c r="A254" s="49"/>
      <c r="B254" s="50"/>
    </row>
    <row r="255" spans="1:12">
      <c r="A255" s="232" t="s">
        <v>267</v>
      </c>
      <c r="B255" s="312" t="s">
        <v>268</v>
      </c>
      <c r="C255" s="340"/>
      <c r="D255" s="340"/>
      <c r="E255" s="340"/>
      <c r="F255" s="340"/>
      <c r="G255" s="340"/>
      <c r="H255" s="340"/>
      <c r="I255" s="340"/>
      <c r="J255" s="340"/>
      <c r="K255" s="341"/>
    </row>
    <row r="256" spans="1:12">
      <c r="A256" s="232"/>
      <c r="B256" s="304" t="s">
        <v>269</v>
      </c>
      <c r="C256" s="342"/>
      <c r="D256" s="342"/>
      <c r="E256" s="342"/>
      <c r="F256" s="342"/>
      <c r="G256" s="342"/>
      <c r="H256" s="342"/>
      <c r="I256" s="342"/>
      <c r="J256" s="342"/>
      <c r="K256" s="343"/>
    </row>
    <row r="257" spans="1:14">
      <c r="A257" s="232"/>
      <c r="B257" s="304" t="s">
        <v>270</v>
      </c>
      <c r="C257" s="342"/>
      <c r="D257" s="342"/>
      <c r="E257" s="342"/>
      <c r="F257" s="342"/>
      <c r="G257" s="342"/>
      <c r="H257" s="342"/>
      <c r="I257" s="342"/>
      <c r="J257" s="342"/>
      <c r="K257" s="343"/>
    </row>
    <row r="258" spans="1:14">
      <c r="A258" s="328" t="s">
        <v>4</v>
      </c>
      <c r="B258" s="328" t="s">
        <v>37</v>
      </c>
      <c r="C258" s="328" t="s">
        <v>6</v>
      </c>
      <c r="D258" s="314" t="s">
        <v>89</v>
      </c>
      <c r="E258" s="314" t="s">
        <v>8</v>
      </c>
      <c r="F258" s="329" t="s">
        <v>271</v>
      </c>
      <c r="G258" s="180" t="s">
        <v>10</v>
      </c>
      <c r="H258" s="333" t="s">
        <v>11</v>
      </c>
      <c r="I258" s="352"/>
      <c r="J258" s="352"/>
      <c r="K258" s="401"/>
    </row>
    <row r="259" spans="1:14" s="3" customFormat="1" ht="39" customHeight="1">
      <c r="A259" s="328"/>
      <c r="B259" s="328"/>
      <c r="C259" s="328"/>
      <c r="D259" s="314"/>
      <c r="E259" s="314"/>
      <c r="F259" s="329"/>
      <c r="G259" s="179" t="s">
        <v>13</v>
      </c>
      <c r="H259" s="180" t="s">
        <v>272</v>
      </c>
      <c r="I259" s="180" t="s">
        <v>273</v>
      </c>
      <c r="J259" s="93" t="s">
        <v>274</v>
      </c>
      <c r="K259" s="93" t="s">
        <v>275</v>
      </c>
      <c r="L259" s="4"/>
    </row>
    <row r="260" spans="1:14" ht="21.75" customHeight="1">
      <c r="A260" s="47" t="s">
        <v>41</v>
      </c>
      <c r="B260" s="136"/>
      <c r="C260" s="130"/>
      <c r="D260" s="34">
        <f t="shared" ref="D260:D265" si="74">G260-1</f>
        <v>44562</v>
      </c>
      <c r="E260" s="34">
        <f t="shared" ref="E260:E265" si="75">D260</f>
        <v>44562</v>
      </c>
      <c r="F260" s="34">
        <f t="shared" ref="F260:F265" si="76">G260-2</f>
        <v>44561</v>
      </c>
      <c r="G260" s="31">
        <v>44563</v>
      </c>
      <c r="H260" s="19">
        <f>G260+32</f>
        <v>44595</v>
      </c>
      <c r="I260" s="19">
        <f>G260+34</f>
        <v>44597</v>
      </c>
      <c r="J260" s="19">
        <f>G260+36</f>
        <v>44599</v>
      </c>
      <c r="K260" s="19">
        <f>G260+39</f>
        <v>44602</v>
      </c>
      <c r="L260" s="3"/>
    </row>
    <row r="261" spans="1:14" s="3" customFormat="1" ht="21.75" customHeight="1">
      <c r="A261" s="134" t="s">
        <v>276</v>
      </c>
      <c r="B261" s="135"/>
      <c r="C261" s="130" t="s">
        <v>277</v>
      </c>
      <c r="D261" s="34">
        <f t="shared" si="74"/>
        <v>44569</v>
      </c>
      <c r="E261" s="34">
        <f t="shared" si="75"/>
        <v>44569</v>
      </c>
      <c r="F261" s="34">
        <f t="shared" si="76"/>
        <v>44568</v>
      </c>
      <c r="G261" s="31">
        <f>G260+7</f>
        <v>44570</v>
      </c>
      <c r="H261" s="19">
        <f>G261+32</f>
        <v>44602</v>
      </c>
      <c r="I261" s="19">
        <f>G261+34</f>
        <v>44604</v>
      </c>
      <c r="J261" s="19">
        <f>G261+36</f>
        <v>44606</v>
      </c>
      <c r="K261" s="19">
        <f>G261+39</f>
        <v>44609</v>
      </c>
      <c r="L261" s="4"/>
    </row>
    <row r="262" spans="1:14" ht="21.75" customHeight="1">
      <c r="A262" s="134" t="s">
        <v>436</v>
      </c>
      <c r="B262" s="135"/>
      <c r="C262" s="130" t="s">
        <v>433</v>
      </c>
      <c r="D262" s="34">
        <f t="shared" si="74"/>
        <v>44576</v>
      </c>
      <c r="E262" s="34">
        <f t="shared" si="75"/>
        <v>44576</v>
      </c>
      <c r="F262" s="34">
        <f t="shared" si="76"/>
        <v>44575</v>
      </c>
      <c r="G262" s="31">
        <f>G261+7</f>
        <v>44577</v>
      </c>
      <c r="H262" s="31">
        <f>G262+32</f>
        <v>44609</v>
      </c>
      <c r="I262" s="31">
        <f>G262+34</f>
        <v>44611</v>
      </c>
      <c r="J262" s="31">
        <f>G262+36</f>
        <v>44613</v>
      </c>
      <c r="K262" s="31">
        <f>G262+39</f>
        <v>44616</v>
      </c>
      <c r="L262" s="3"/>
    </row>
    <row r="263" spans="1:14" ht="21.75" customHeight="1">
      <c r="A263" s="152" t="s">
        <v>435</v>
      </c>
      <c r="B263" s="136"/>
      <c r="C263" s="130" t="s">
        <v>434</v>
      </c>
      <c r="D263" s="34">
        <f t="shared" si="74"/>
        <v>44583</v>
      </c>
      <c r="E263" s="34">
        <f t="shared" si="75"/>
        <v>44583</v>
      </c>
      <c r="F263" s="34">
        <f t="shared" si="76"/>
        <v>44582</v>
      </c>
      <c r="G263" s="31">
        <f>G262+7</f>
        <v>44584</v>
      </c>
      <c r="H263" s="31">
        <f>G263+32</f>
        <v>44616</v>
      </c>
      <c r="I263" s="31">
        <f>G263+34</f>
        <v>44618</v>
      </c>
      <c r="J263" s="31">
        <f>G263+36</f>
        <v>44620</v>
      </c>
      <c r="K263" s="31">
        <f>G263+39</f>
        <v>44623</v>
      </c>
    </row>
    <row r="264" spans="1:14" ht="21.75" customHeight="1">
      <c r="A264" s="152" t="s">
        <v>439</v>
      </c>
      <c r="B264" s="136"/>
      <c r="C264" s="130" t="s">
        <v>437</v>
      </c>
      <c r="D264" s="34">
        <f t="shared" si="74"/>
        <v>44590</v>
      </c>
      <c r="E264" s="34">
        <f t="shared" si="75"/>
        <v>44590</v>
      </c>
      <c r="F264" s="34">
        <f t="shared" si="76"/>
        <v>44589</v>
      </c>
      <c r="G264" s="31">
        <f t="shared" ref="G264:G265" si="77">G263+7</f>
        <v>44591</v>
      </c>
      <c r="H264" s="31">
        <f t="shared" ref="H264:H265" si="78">G264+32</f>
        <v>44623</v>
      </c>
      <c r="I264" s="31">
        <f t="shared" ref="I264:I265" si="79">G264+34</f>
        <v>44625</v>
      </c>
      <c r="J264" s="31">
        <f t="shared" ref="J264:J265" si="80">G264+36</f>
        <v>44627</v>
      </c>
      <c r="K264" s="31">
        <f t="shared" ref="K264:K265" si="81">G264+39</f>
        <v>44630</v>
      </c>
    </row>
    <row r="265" spans="1:14" s="21" customFormat="1" ht="21.75" customHeight="1">
      <c r="A265" s="134" t="s">
        <v>440</v>
      </c>
      <c r="B265" s="135"/>
      <c r="C265" s="130" t="s">
        <v>438</v>
      </c>
      <c r="D265" s="34">
        <f t="shared" si="74"/>
        <v>44597</v>
      </c>
      <c r="E265" s="34">
        <f t="shared" si="75"/>
        <v>44597</v>
      </c>
      <c r="F265" s="34">
        <f t="shared" si="76"/>
        <v>44596</v>
      </c>
      <c r="G265" s="31">
        <f t="shared" si="77"/>
        <v>44598</v>
      </c>
      <c r="H265" s="31">
        <f t="shared" si="78"/>
        <v>44630</v>
      </c>
      <c r="I265" s="31">
        <f t="shared" si="79"/>
        <v>44632</v>
      </c>
      <c r="J265" s="31">
        <f t="shared" si="80"/>
        <v>44634</v>
      </c>
      <c r="K265" s="31">
        <f t="shared" si="81"/>
        <v>44637</v>
      </c>
      <c r="L265" s="4"/>
      <c r="M265" s="2"/>
      <c r="N265" s="2"/>
    </row>
    <row r="266" spans="1:14" s="71" customFormat="1" ht="18.75" customHeight="1">
      <c r="A266" s="316" t="s">
        <v>167</v>
      </c>
      <c r="B266" s="360"/>
      <c r="C266" s="360"/>
      <c r="D266" s="360"/>
      <c r="E266" s="360"/>
      <c r="F266" s="360"/>
      <c r="G266" s="360"/>
      <c r="H266" s="360"/>
      <c r="I266" s="360"/>
      <c r="J266" s="360"/>
      <c r="K266" s="360"/>
    </row>
    <row r="267" spans="1:14" ht="15" customHeight="1">
      <c r="A267" s="245" t="s">
        <v>108</v>
      </c>
      <c r="B267" s="402"/>
      <c r="C267" s="402"/>
      <c r="D267" s="402"/>
      <c r="E267" s="402"/>
      <c r="F267" s="402"/>
      <c r="G267" s="402"/>
      <c r="H267" s="402"/>
      <c r="I267" s="402"/>
      <c r="J267" s="402"/>
      <c r="K267" s="403"/>
      <c r="L267" s="71"/>
    </row>
    <row r="268" spans="1:14">
      <c r="A268" s="56"/>
      <c r="B268" s="1"/>
      <c r="C268" s="1"/>
      <c r="D268" s="1"/>
      <c r="E268" s="1"/>
      <c r="F268" s="1"/>
      <c r="G268" s="1"/>
      <c r="H268" s="1"/>
    </row>
    <row r="269" spans="1:14" ht="15" customHeight="1">
      <c r="A269" s="232" t="s">
        <v>278</v>
      </c>
      <c r="B269" s="312" t="s">
        <v>279</v>
      </c>
      <c r="C269" s="340"/>
      <c r="D269" s="340"/>
      <c r="E269" s="340"/>
      <c r="F269" s="340"/>
      <c r="G269" s="340"/>
      <c r="H269" s="340"/>
      <c r="I269" s="340"/>
      <c r="J269" s="340"/>
      <c r="K269" s="341"/>
    </row>
    <row r="270" spans="1:14" ht="15" customHeight="1">
      <c r="A270" s="232"/>
      <c r="B270" s="304" t="s">
        <v>141</v>
      </c>
      <c r="C270" s="342"/>
      <c r="D270" s="342"/>
      <c r="E270" s="342"/>
      <c r="F270" s="342"/>
      <c r="G270" s="342"/>
      <c r="H270" s="342"/>
      <c r="I270" s="342"/>
      <c r="J270" s="342"/>
      <c r="K270" s="343"/>
    </row>
    <row r="271" spans="1:14" ht="15.75" customHeight="1">
      <c r="A271" s="232"/>
      <c r="B271" s="304" t="s">
        <v>280</v>
      </c>
      <c r="C271" s="342"/>
      <c r="D271" s="342"/>
      <c r="E271" s="342"/>
      <c r="F271" s="342"/>
      <c r="G271" s="342"/>
      <c r="H271" s="342"/>
      <c r="I271" s="342"/>
      <c r="J271" s="342"/>
      <c r="K271" s="343"/>
    </row>
    <row r="272" spans="1:14" ht="36.6" customHeight="1">
      <c r="A272" s="328" t="s">
        <v>4</v>
      </c>
      <c r="B272" s="328" t="s">
        <v>37</v>
      </c>
      <c r="C272" s="328" t="s">
        <v>6</v>
      </c>
      <c r="D272" s="314" t="s">
        <v>89</v>
      </c>
      <c r="E272" s="314" t="s">
        <v>8</v>
      </c>
      <c r="F272" s="329" t="s">
        <v>281</v>
      </c>
      <c r="G272" s="180" t="s">
        <v>12</v>
      </c>
      <c r="H272" s="330" t="s">
        <v>282</v>
      </c>
      <c r="I272" s="308" t="s">
        <v>11</v>
      </c>
      <c r="J272" s="404"/>
      <c r="K272" s="405"/>
    </row>
    <row r="273" spans="1:15" ht="25.15" customHeight="1">
      <c r="A273" s="328"/>
      <c r="B273" s="328"/>
      <c r="C273" s="328"/>
      <c r="D273" s="314"/>
      <c r="E273" s="314"/>
      <c r="F273" s="329"/>
      <c r="G273" s="179" t="s">
        <v>13</v>
      </c>
      <c r="H273" s="330"/>
      <c r="I273" s="93" t="s">
        <v>283</v>
      </c>
      <c r="J273" s="93" t="s">
        <v>284</v>
      </c>
      <c r="K273" s="184" t="s">
        <v>285</v>
      </c>
    </row>
    <row r="274" spans="1:15" ht="21" customHeight="1">
      <c r="A274" s="47" t="s">
        <v>41</v>
      </c>
      <c r="B274" s="202"/>
      <c r="C274" s="130"/>
      <c r="D274" s="137">
        <f t="shared" ref="D274:D279" si="82">G274-1</f>
        <v>44562</v>
      </c>
      <c r="E274" s="80">
        <f t="shared" ref="E274:E279" si="83">G274-1</f>
        <v>44562</v>
      </c>
      <c r="F274" s="80">
        <f t="shared" ref="F274:F279" si="84">G274-2</f>
        <v>44561</v>
      </c>
      <c r="G274" s="31">
        <v>44563</v>
      </c>
      <c r="H274" s="26"/>
      <c r="I274" s="100">
        <f t="shared" ref="I274:I279" si="85">G274+31</f>
        <v>44594</v>
      </c>
      <c r="J274" s="100">
        <f t="shared" ref="J274:J279" si="86">G274+37</f>
        <v>44600</v>
      </c>
      <c r="K274" s="114">
        <f t="shared" ref="K274:K279" si="87">G274+41</f>
        <v>44604</v>
      </c>
    </row>
    <row r="275" spans="1:15" s="71" customFormat="1" ht="20.25" customHeight="1">
      <c r="A275" s="134" t="s">
        <v>276</v>
      </c>
      <c r="B275" s="86"/>
      <c r="C275" s="130" t="s">
        <v>277</v>
      </c>
      <c r="D275" s="137">
        <f t="shared" si="82"/>
        <v>44569</v>
      </c>
      <c r="E275" s="137">
        <f t="shared" si="83"/>
        <v>44569</v>
      </c>
      <c r="F275" s="80">
        <f t="shared" si="84"/>
        <v>44568</v>
      </c>
      <c r="G275" s="31">
        <f>G274+7</f>
        <v>44570</v>
      </c>
      <c r="H275" s="26"/>
      <c r="I275" s="100">
        <f t="shared" si="85"/>
        <v>44601</v>
      </c>
      <c r="J275" s="100">
        <f t="shared" si="86"/>
        <v>44607</v>
      </c>
      <c r="K275" s="114">
        <f t="shared" si="87"/>
        <v>44611</v>
      </c>
      <c r="L275" s="4"/>
      <c r="M275" s="4"/>
      <c r="N275" s="4"/>
      <c r="O275" s="4"/>
    </row>
    <row r="276" spans="1:15" s="71" customFormat="1" ht="21.75" customHeight="1">
      <c r="A276" s="134" t="s">
        <v>436</v>
      </c>
      <c r="B276" s="135"/>
      <c r="C276" s="130" t="s">
        <v>433</v>
      </c>
      <c r="D276" s="137">
        <f t="shared" si="82"/>
        <v>44576</v>
      </c>
      <c r="E276" s="137">
        <f t="shared" si="83"/>
        <v>44576</v>
      </c>
      <c r="F276" s="137">
        <f t="shared" si="84"/>
        <v>44575</v>
      </c>
      <c r="G276" s="31">
        <f>G275+7</f>
        <v>44577</v>
      </c>
      <c r="H276" s="26"/>
      <c r="I276" s="100">
        <f t="shared" si="85"/>
        <v>44608</v>
      </c>
      <c r="J276" s="100">
        <f t="shared" si="86"/>
        <v>44614</v>
      </c>
      <c r="K276" s="114">
        <f t="shared" si="87"/>
        <v>44618</v>
      </c>
      <c r="L276" s="4"/>
      <c r="M276" s="4"/>
      <c r="N276" s="4"/>
      <c r="O276" s="4"/>
    </row>
    <row r="277" spans="1:15" s="71" customFormat="1" ht="21.75" customHeight="1">
      <c r="A277" s="152" t="s">
        <v>435</v>
      </c>
      <c r="B277" s="136"/>
      <c r="C277" s="130" t="s">
        <v>434</v>
      </c>
      <c r="D277" s="137">
        <f t="shared" si="82"/>
        <v>44583</v>
      </c>
      <c r="E277" s="137">
        <f t="shared" si="83"/>
        <v>44583</v>
      </c>
      <c r="F277" s="80">
        <f t="shared" si="84"/>
        <v>44582</v>
      </c>
      <c r="G277" s="31">
        <f>G276+7</f>
        <v>44584</v>
      </c>
      <c r="H277" s="26"/>
      <c r="I277" s="100">
        <f t="shared" si="85"/>
        <v>44615</v>
      </c>
      <c r="J277" s="100">
        <f t="shared" si="86"/>
        <v>44621</v>
      </c>
      <c r="K277" s="114">
        <f t="shared" si="87"/>
        <v>44625</v>
      </c>
      <c r="L277" s="4"/>
      <c r="M277" s="4"/>
      <c r="N277" s="4"/>
      <c r="O277" s="4"/>
    </row>
    <row r="278" spans="1:15" s="71" customFormat="1" ht="21.75" customHeight="1">
      <c r="A278" s="152" t="s">
        <v>439</v>
      </c>
      <c r="B278" s="136"/>
      <c r="C278" s="130" t="s">
        <v>437</v>
      </c>
      <c r="D278" s="137">
        <f t="shared" si="82"/>
        <v>44590</v>
      </c>
      <c r="E278" s="137">
        <f t="shared" si="83"/>
        <v>44590</v>
      </c>
      <c r="F278" s="80">
        <f t="shared" si="84"/>
        <v>44589</v>
      </c>
      <c r="G278" s="31">
        <f t="shared" ref="G278:G279" si="88">G277+7</f>
        <v>44591</v>
      </c>
      <c r="H278" s="26"/>
      <c r="I278" s="100">
        <f t="shared" si="85"/>
        <v>44622</v>
      </c>
      <c r="J278" s="100">
        <f t="shared" si="86"/>
        <v>44628</v>
      </c>
      <c r="K278" s="114">
        <f t="shared" si="87"/>
        <v>44632</v>
      </c>
      <c r="L278" s="4"/>
      <c r="M278" s="4"/>
      <c r="N278" s="4"/>
      <c r="O278" s="4"/>
    </row>
    <row r="279" spans="1:15" s="71" customFormat="1" ht="21.75" customHeight="1">
      <c r="A279" s="134" t="s">
        <v>440</v>
      </c>
      <c r="B279" s="135"/>
      <c r="C279" s="130" t="s">
        <v>438</v>
      </c>
      <c r="D279" s="137">
        <f t="shared" si="82"/>
        <v>44597</v>
      </c>
      <c r="E279" s="137">
        <f t="shared" si="83"/>
        <v>44597</v>
      </c>
      <c r="F279" s="80">
        <f t="shared" si="84"/>
        <v>44596</v>
      </c>
      <c r="G279" s="31">
        <f t="shared" si="88"/>
        <v>44598</v>
      </c>
      <c r="H279" s="26"/>
      <c r="I279" s="100">
        <f t="shared" si="85"/>
        <v>44629</v>
      </c>
      <c r="J279" s="100">
        <f t="shared" si="86"/>
        <v>44635</v>
      </c>
      <c r="K279" s="114">
        <f t="shared" si="87"/>
        <v>44639</v>
      </c>
      <c r="L279" s="4"/>
    </row>
    <row r="280" spans="1:15" s="71" customFormat="1" ht="18.75" customHeight="1">
      <c r="A280" s="406" t="s">
        <v>167</v>
      </c>
      <c r="B280" s="407"/>
      <c r="C280" s="407"/>
      <c r="D280" s="407"/>
      <c r="E280" s="407"/>
      <c r="F280" s="407"/>
      <c r="G280" s="407"/>
      <c r="H280" s="407"/>
      <c r="I280" s="407"/>
      <c r="J280" s="407"/>
      <c r="K280" s="407"/>
      <c r="L280" s="4"/>
    </row>
    <row r="281" spans="1:15" ht="15" customHeight="1">
      <c r="A281" s="408" t="s">
        <v>108</v>
      </c>
      <c r="B281" s="409"/>
      <c r="C281" s="409"/>
      <c r="D281" s="409"/>
      <c r="E281" s="409"/>
      <c r="F281" s="409"/>
      <c r="G281" s="409"/>
      <c r="H281" s="409"/>
      <c r="I281" s="409"/>
      <c r="J281" s="409"/>
      <c r="K281" s="410"/>
      <c r="L281" s="71"/>
    </row>
    <row r="282" spans="1:15">
      <c r="A282" s="113"/>
      <c r="B282" s="98"/>
      <c r="C282" s="98"/>
      <c r="D282" s="98"/>
      <c r="E282" s="98"/>
      <c r="F282" s="98"/>
      <c r="G282" s="98"/>
      <c r="H282" s="98"/>
      <c r="I282" s="113"/>
      <c r="J282" s="113"/>
      <c r="K282" s="113"/>
    </row>
    <row r="283" spans="1:15">
      <c r="A283" s="232" t="s">
        <v>93</v>
      </c>
      <c r="B283" s="326" t="s">
        <v>286</v>
      </c>
      <c r="C283" s="326"/>
      <c r="D283" s="326"/>
      <c r="E283" s="326"/>
      <c r="F283" s="326"/>
      <c r="G283" s="326"/>
      <c r="H283" s="326"/>
      <c r="I283" s="326"/>
      <c r="J283" s="113"/>
      <c r="K283" s="113"/>
    </row>
    <row r="284" spans="1:15">
      <c r="A284" s="232"/>
      <c r="B284" s="327" t="s">
        <v>269</v>
      </c>
      <c r="C284" s="327"/>
      <c r="D284" s="327"/>
      <c r="E284" s="327"/>
      <c r="F284" s="327"/>
      <c r="G284" s="327"/>
      <c r="H284" s="327"/>
      <c r="I284" s="327"/>
      <c r="J284" s="113"/>
      <c r="K284" s="113"/>
    </row>
    <row r="285" spans="1:15">
      <c r="A285" s="232"/>
      <c r="B285" s="327" t="s">
        <v>287</v>
      </c>
      <c r="C285" s="327"/>
      <c r="D285" s="327"/>
      <c r="E285" s="327"/>
      <c r="F285" s="327"/>
      <c r="G285" s="327"/>
      <c r="H285" s="327"/>
      <c r="I285" s="327"/>
      <c r="J285" s="113"/>
      <c r="K285" s="113"/>
    </row>
    <row r="286" spans="1:15">
      <c r="A286" s="411" t="s">
        <v>4</v>
      </c>
      <c r="B286" s="411" t="s">
        <v>37</v>
      </c>
      <c r="C286" s="411" t="s">
        <v>6</v>
      </c>
      <c r="D286" s="416" t="s">
        <v>89</v>
      </c>
      <c r="E286" s="416" t="s">
        <v>8</v>
      </c>
      <c r="F286" s="417" t="s">
        <v>271</v>
      </c>
      <c r="G286" s="182" t="s">
        <v>10</v>
      </c>
      <c r="H286" s="411" t="s">
        <v>11</v>
      </c>
      <c r="I286" s="411"/>
      <c r="J286" s="113"/>
      <c r="K286" s="113"/>
    </row>
    <row r="287" spans="1:15" ht="30">
      <c r="A287" s="411"/>
      <c r="B287" s="411"/>
      <c r="C287" s="411"/>
      <c r="D287" s="416"/>
      <c r="E287" s="416"/>
      <c r="F287" s="417"/>
      <c r="G287" s="181" t="s">
        <v>13</v>
      </c>
      <c r="H287" s="182" t="s">
        <v>288</v>
      </c>
      <c r="I287" s="115" t="s">
        <v>289</v>
      </c>
      <c r="J287" s="113"/>
      <c r="K287" s="113"/>
    </row>
    <row r="288" spans="1:15">
      <c r="A288" s="47" t="s">
        <v>290</v>
      </c>
      <c r="B288" s="48"/>
      <c r="C288" s="119" t="s">
        <v>291</v>
      </c>
      <c r="D288" s="137">
        <f t="shared" ref="D288:D293" si="89">G288-1</f>
        <v>44562</v>
      </c>
      <c r="E288" s="137">
        <f t="shared" ref="E288:E293" si="90">G288-1</f>
        <v>44562</v>
      </c>
      <c r="F288" s="137">
        <f t="shared" ref="F288:F293" si="91">G288-2</f>
        <v>44561</v>
      </c>
      <c r="G288" s="138">
        <v>44563</v>
      </c>
      <c r="H288" s="75">
        <f>G288+25</f>
        <v>44588</v>
      </c>
      <c r="I288" s="114">
        <f>H288+7</f>
        <v>44595</v>
      </c>
      <c r="J288" s="113"/>
      <c r="K288" s="113"/>
    </row>
    <row r="289" spans="1:11" ht="16.5" customHeight="1">
      <c r="A289" s="47" t="s">
        <v>292</v>
      </c>
      <c r="B289" s="48"/>
      <c r="C289" s="119" t="s">
        <v>293</v>
      </c>
      <c r="D289" s="137">
        <f t="shared" si="89"/>
        <v>44568</v>
      </c>
      <c r="E289" s="137">
        <f t="shared" si="90"/>
        <v>44568</v>
      </c>
      <c r="F289" s="137">
        <f t="shared" si="91"/>
        <v>44567</v>
      </c>
      <c r="G289" s="138">
        <v>44569</v>
      </c>
      <c r="H289" s="31">
        <f t="shared" ref="H289:I293" si="92">H288+7</f>
        <v>44595</v>
      </c>
      <c r="I289" s="90">
        <f t="shared" si="92"/>
        <v>44602</v>
      </c>
      <c r="J289" s="113"/>
      <c r="K289" s="113"/>
    </row>
    <row r="290" spans="1:11">
      <c r="A290" s="47" t="s">
        <v>445</v>
      </c>
      <c r="B290" s="48"/>
      <c r="C290" s="119" t="s">
        <v>441</v>
      </c>
      <c r="D290" s="137">
        <f t="shared" si="89"/>
        <v>44573</v>
      </c>
      <c r="E290" s="137">
        <f t="shared" si="90"/>
        <v>44573</v>
      </c>
      <c r="F290" s="137">
        <f t="shared" si="91"/>
        <v>44572</v>
      </c>
      <c r="G290" s="138">
        <v>44574</v>
      </c>
      <c r="H290" s="31">
        <f t="shared" si="92"/>
        <v>44602</v>
      </c>
      <c r="I290" s="90">
        <f t="shared" si="92"/>
        <v>44609</v>
      </c>
      <c r="J290" s="113"/>
      <c r="K290" s="113"/>
    </row>
    <row r="291" spans="1:11">
      <c r="A291" s="47" t="s">
        <v>446</v>
      </c>
      <c r="B291" s="48"/>
      <c r="C291" s="119" t="s">
        <v>442</v>
      </c>
      <c r="D291" s="137">
        <f t="shared" si="89"/>
        <v>44577</v>
      </c>
      <c r="E291" s="137">
        <f t="shared" si="90"/>
        <v>44577</v>
      </c>
      <c r="F291" s="137">
        <f t="shared" si="91"/>
        <v>44576</v>
      </c>
      <c r="G291" s="138">
        <v>44578</v>
      </c>
      <c r="H291" s="31">
        <f t="shared" si="92"/>
        <v>44609</v>
      </c>
      <c r="I291" s="90">
        <f t="shared" si="92"/>
        <v>44616</v>
      </c>
      <c r="J291" s="113"/>
      <c r="K291" s="113"/>
    </row>
    <row r="292" spans="1:11">
      <c r="A292" s="47" t="s">
        <v>447</v>
      </c>
      <c r="B292" s="48"/>
      <c r="C292" s="119" t="s">
        <v>443</v>
      </c>
      <c r="D292" s="137">
        <f t="shared" si="89"/>
        <v>44583</v>
      </c>
      <c r="E292" s="137">
        <f t="shared" si="90"/>
        <v>44583</v>
      </c>
      <c r="F292" s="137">
        <f t="shared" si="91"/>
        <v>44582</v>
      </c>
      <c r="G292" s="138">
        <v>44584</v>
      </c>
      <c r="H292" s="31">
        <f t="shared" si="92"/>
        <v>44616</v>
      </c>
      <c r="I292" s="90">
        <f t="shared" si="92"/>
        <v>44623</v>
      </c>
      <c r="J292" s="113"/>
      <c r="K292" s="113"/>
    </row>
    <row r="293" spans="1:11">
      <c r="A293" s="47" t="s">
        <v>448</v>
      </c>
      <c r="B293" s="48"/>
      <c r="C293" s="119" t="s">
        <v>444</v>
      </c>
      <c r="D293" s="137">
        <f t="shared" si="89"/>
        <v>44589</v>
      </c>
      <c r="E293" s="137">
        <f t="shared" si="90"/>
        <v>44589</v>
      </c>
      <c r="F293" s="137">
        <f t="shared" si="91"/>
        <v>44588</v>
      </c>
      <c r="G293" s="138">
        <v>44590</v>
      </c>
      <c r="H293" s="31">
        <f t="shared" si="92"/>
        <v>44623</v>
      </c>
      <c r="I293" s="90">
        <f t="shared" si="92"/>
        <v>44630</v>
      </c>
      <c r="J293" s="113"/>
      <c r="K293" s="113"/>
    </row>
    <row r="294" spans="1:11" ht="21" customHeight="1">
      <c r="A294" s="412" t="s">
        <v>167</v>
      </c>
      <c r="B294" s="413"/>
      <c r="C294" s="413"/>
      <c r="D294" s="413"/>
      <c r="E294" s="413"/>
      <c r="F294" s="413"/>
      <c r="G294" s="413"/>
      <c r="H294" s="413"/>
      <c r="I294" s="413"/>
    </row>
    <row r="295" spans="1:11" ht="18" customHeight="1">
      <c r="A295" s="414" t="s">
        <v>108</v>
      </c>
      <c r="B295" s="415"/>
      <c r="C295" s="415"/>
      <c r="D295" s="415"/>
      <c r="E295" s="415"/>
      <c r="F295" s="415"/>
      <c r="G295" s="415"/>
      <c r="H295" s="415"/>
      <c r="I295" s="415"/>
    </row>
    <row r="297" spans="1:11">
      <c r="A297" s="232" t="s">
        <v>294</v>
      </c>
      <c r="B297" s="312" t="s">
        <v>295</v>
      </c>
      <c r="C297" s="340"/>
      <c r="D297" s="340"/>
      <c r="E297" s="340"/>
      <c r="F297" s="340"/>
      <c r="G297" s="340"/>
      <c r="H297" s="340"/>
      <c r="I297" s="340"/>
      <c r="J297" s="340"/>
      <c r="K297" s="341"/>
    </row>
    <row r="298" spans="1:11">
      <c r="A298" s="232"/>
      <c r="B298" s="304" t="s">
        <v>150</v>
      </c>
      <c r="C298" s="342"/>
      <c r="D298" s="342"/>
      <c r="E298" s="342"/>
      <c r="F298" s="342"/>
      <c r="G298" s="342"/>
      <c r="H298" s="342"/>
      <c r="I298" s="342"/>
      <c r="J298" s="342"/>
      <c r="K298" s="343"/>
    </row>
    <row r="299" spans="1:11">
      <c r="A299" s="232"/>
      <c r="B299" s="304" t="s">
        <v>296</v>
      </c>
      <c r="C299" s="342"/>
      <c r="D299" s="342"/>
      <c r="E299" s="342"/>
      <c r="F299" s="342"/>
      <c r="G299" s="342"/>
      <c r="H299" s="342"/>
      <c r="I299" s="342"/>
      <c r="J299" s="342"/>
      <c r="K299" s="343"/>
    </row>
    <row r="300" spans="1:11">
      <c r="A300" s="328" t="s">
        <v>4</v>
      </c>
      <c r="B300" s="328" t="s">
        <v>37</v>
      </c>
      <c r="C300" s="328" t="s">
        <v>6</v>
      </c>
      <c r="D300" s="314" t="s">
        <v>297</v>
      </c>
      <c r="E300" s="314" t="s">
        <v>298</v>
      </c>
      <c r="F300" s="314" t="s">
        <v>119</v>
      </c>
      <c r="G300" s="180" t="s">
        <v>12</v>
      </c>
      <c r="H300" s="333" t="s">
        <v>11</v>
      </c>
      <c r="I300" s="352"/>
      <c r="J300" s="352"/>
      <c r="K300" s="401"/>
    </row>
    <row r="301" spans="1:11">
      <c r="A301" s="328"/>
      <c r="B301" s="328"/>
      <c r="C301" s="328"/>
      <c r="D301" s="423"/>
      <c r="E301" s="423"/>
      <c r="F301" s="423"/>
      <c r="G301" s="179" t="s">
        <v>13</v>
      </c>
      <c r="H301" s="179" t="s">
        <v>299</v>
      </c>
      <c r="I301" s="179" t="s">
        <v>300</v>
      </c>
      <c r="J301" s="179" t="s">
        <v>301</v>
      </c>
      <c r="K301" s="179" t="s">
        <v>302</v>
      </c>
    </row>
    <row r="302" spans="1:11">
      <c r="A302" s="47" t="s">
        <v>303</v>
      </c>
      <c r="B302" s="217"/>
      <c r="C302" s="47" t="s">
        <v>304</v>
      </c>
      <c r="D302" s="31">
        <f>G302-1</f>
        <v>44563</v>
      </c>
      <c r="E302" s="31">
        <f>G302-1</f>
        <v>44563</v>
      </c>
      <c r="F302" s="31">
        <f>G302-2</f>
        <v>44562</v>
      </c>
      <c r="G302" s="31">
        <v>44564</v>
      </c>
      <c r="H302" s="19">
        <f>G302+3</f>
        <v>44567</v>
      </c>
      <c r="I302" s="91">
        <f>G302+4</f>
        <v>44568</v>
      </c>
      <c r="J302" s="91">
        <f>G302+5</f>
        <v>44569</v>
      </c>
      <c r="K302" s="91">
        <f>G302+7</f>
        <v>44571</v>
      </c>
    </row>
    <row r="303" spans="1:11">
      <c r="A303" s="108"/>
      <c r="B303" s="108"/>
      <c r="C303" s="108"/>
      <c r="D303" s="216"/>
      <c r="E303" s="216"/>
      <c r="F303" s="216"/>
      <c r="G303" s="19"/>
      <c r="H303" s="19"/>
      <c r="I303" s="91"/>
      <c r="J303" s="91"/>
      <c r="K303" s="91"/>
    </row>
    <row r="304" spans="1:11">
      <c r="A304" s="47"/>
      <c r="B304" s="217"/>
      <c r="C304" s="47"/>
      <c r="D304" s="216"/>
      <c r="E304" s="216"/>
      <c r="F304" s="216"/>
      <c r="G304" s="31"/>
      <c r="H304" s="31"/>
      <c r="I304" s="91"/>
      <c r="J304" s="91"/>
      <c r="K304" s="91"/>
    </row>
    <row r="305" spans="1:11">
      <c r="A305" s="47"/>
      <c r="B305" s="217"/>
      <c r="C305" s="47"/>
      <c r="D305" s="216"/>
      <c r="E305" s="216"/>
      <c r="F305" s="216"/>
      <c r="G305" s="31"/>
      <c r="H305" s="31"/>
      <c r="I305" s="91"/>
      <c r="J305" s="91"/>
      <c r="K305" s="91"/>
    </row>
    <row r="306" spans="1:11">
      <c r="A306" s="39"/>
      <c r="B306" s="57"/>
      <c r="C306" s="39"/>
      <c r="D306" s="216"/>
      <c r="E306" s="216"/>
      <c r="F306" s="216"/>
      <c r="G306" s="31"/>
      <c r="H306" s="31"/>
      <c r="I306" s="91"/>
      <c r="J306" s="91"/>
      <c r="K306" s="91"/>
    </row>
    <row r="307" spans="1:11">
      <c r="A307" s="109"/>
      <c r="B307" s="57"/>
      <c r="C307" s="39"/>
      <c r="D307" s="216"/>
      <c r="E307" s="216"/>
      <c r="F307" s="216"/>
      <c r="G307" s="31"/>
      <c r="H307" s="31"/>
      <c r="I307" s="91"/>
      <c r="J307" s="91"/>
      <c r="K307" s="91"/>
    </row>
    <row r="308" spans="1:11">
      <c r="A308" s="331" t="s">
        <v>154</v>
      </c>
      <c r="B308" s="331"/>
      <c r="C308" s="331"/>
      <c r="D308" s="331"/>
      <c r="E308" s="331"/>
      <c r="F308" s="331"/>
      <c r="G308" s="331"/>
      <c r="H308" s="331"/>
      <c r="I308" s="418"/>
      <c r="J308" s="419"/>
      <c r="K308" s="420"/>
    </row>
    <row r="309" spans="1:11" ht="15" customHeight="1">
      <c r="A309" s="316" t="s">
        <v>305</v>
      </c>
      <c r="B309" s="360"/>
      <c r="C309" s="360"/>
      <c r="D309" s="360"/>
      <c r="E309" s="360"/>
      <c r="F309" s="360"/>
      <c r="G309" s="360"/>
      <c r="H309" s="360"/>
      <c r="I309" s="360"/>
      <c r="J309" s="360"/>
      <c r="K309" s="361"/>
    </row>
    <row r="310" spans="1:11" ht="15" customHeight="1">
      <c r="A310" s="318" t="s">
        <v>32</v>
      </c>
      <c r="B310" s="421"/>
      <c r="C310" s="421"/>
      <c r="D310" s="421"/>
      <c r="E310" s="421"/>
      <c r="F310" s="421"/>
      <c r="G310" s="421"/>
      <c r="H310" s="421"/>
      <c r="I310" s="421"/>
      <c r="J310" s="421"/>
      <c r="K310" s="422"/>
    </row>
    <row r="312" spans="1:11">
      <c r="A312" s="232" t="s">
        <v>306</v>
      </c>
      <c r="B312" s="326" t="s">
        <v>307</v>
      </c>
      <c r="C312" s="326"/>
      <c r="D312" s="326"/>
      <c r="E312" s="326"/>
      <c r="F312" s="326"/>
      <c r="G312" s="326"/>
      <c r="H312" s="326"/>
      <c r="I312" s="326"/>
      <c r="J312" s="58"/>
      <c r="K312" s="110"/>
    </row>
    <row r="313" spans="1:11">
      <c r="A313" s="232"/>
      <c r="B313" s="327" t="s">
        <v>150</v>
      </c>
      <c r="C313" s="327"/>
      <c r="D313" s="327"/>
      <c r="E313" s="327"/>
      <c r="F313" s="327"/>
      <c r="G313" s="327"/>
      <c r="H313" s="327"/>
      <c r="I313" s="327"/>
      <c r="J313" s="58"/>
      <c r="K313" s="110"/>
    </row>
    <row r="314" spans="1:11">
      <c r="A314" s="232"/>
      <c r="B314" s="52" t="s">
        <v>102</v>
      </c>
      <c r="C314" s="53"/>
      <c r="D314" s="53"/>
      <c r="E314" s="53"/>
      <c r="F314" s="53"/>
      <c r="G314" s="53"/>
      <c r="H314" s="53"/>
      <c r="I314" s="54"/>
      <c r="J314" s="58"/>
      <c r="K314" s="110"/>
    </row>
    <row r="315" spans="1:11">
      <c r="A315" s="328" t="s">
        <v>4</v>
      </c>
      <c r="B315" s="328" t="s">
        <v>37</v>
      </c>
      <c r="C315" s="328" t="s">
        <v>6</v>
      </c>
      <c r="D315" s="314" t="s">
        <v>89</v>
      </c>
      <c r="E315" s="314" t="s">
        <v>8</v>
      </c>
      <c r="F315" s="314" t="s">
        <v>119</v>
      </c>
      <c r="G315" s="180" t="s">
        <v>10</v>
      </c>
      <c r="H315" s="333" t="s">
        <v>11</v>
      </c>
      <c r="I315" s="352"/>
      <c r="J315" s="401"/>
      <c r="K315" s="110"/>
    </row>
    <row r="316" spans="1:11" ht="30">
      <c r="A316" s="328"/>
      <c r="B316" s="328"/>
      <c r="C316" s="328"/>
      <c r="D316" s="423"/>
      <c r="E316" s="423"/>
      <c r="F316" s="423"/>
      <c r="G316" s="179" t="s">
        <v>13</v>
      </c>
      <c r="H316" s="180" t="s">
        <v>308</v>
      </c>
      <c r="I316" s="93" t="s">
        <v>309</v>
      </c>
      <c r="J316" s="93" t="s">
        <v>310</v>
      </c>
      <c r="K316" s="110"/>
    </row>
    <row r="317" spans="1:11" ht="14.25" customHeight="1">
      <c r="A317" s="152" t="s">
        <v>423</v>
      </c>
      <c r="B317" s="153"/>
      <c r="C317" s="154" t="s">
        <v>424</v>
      </c>
      <c r="D317" s="156">
        <f>G317-1</f>
        <v>44560</v>
      </c>
      <c r="E317" s="156">
        <f>G317-1</f>
        <v>44560</v>
      </c>
      <c r="F317" s="156">
        <f>G317-2</f>
        <v>44559</v>
      </c>
      <c r="G317" s="155">
        <v>44561</v>
      </c>
      <c r="H317" s="31">
        <f>G317+10</f>
        <v>44571</v>
      </c>
      <c r="I317" s="90">
        <f>G317+13</f>
        <v>44574</v>
      </c>
      <c r="J317" s="90">
        <f>I317+4</f>
        <v>44578</v>
      </c>
      <c r="K317" s="110"/>
    </row>
    <row r="318" spans="1:11">
      <c r="A318" s="152" t="s">
        <v>348</v>
      </c>
      <c r="B318" s="153"/>
      <c r="C318" s="154" t="s">
        <v>373</v>
      </c>
      <c r="D318" s="156">
        <f>G318-1</f>
        <v>44569</v>
      </c>
      <c r="E318" s="156">
        <f>G318-1</f>
        <v>44569</v>
      </c>
      <c r="F318" s="156">
        <f>G318-2</f>
        <v>44568</v>
      </c>
      <c r="G318" s="155">
        <v>44570</v>
      </c>
      <c r="H318" s="31">
        <f>G318+18</f>
        <v>44588</v>
      </c>
      <c r="I318" s="90">
        <f>G318+21</f>
        <v>44591</v>
      </c>
      <c r="J318" s="90">
        <f>I318+4</f>
        <v>44595</v>
      </c>
      <c r="K318" s="110"/>
    </row>
    <row r="319" spans="1:11">
      <c r="A319" s="152" t="s">
        <v>375</v>
      </c>
      <c r="B319" s="153"/>
      <c r="C319" s="154" t="s">
        <v>374</v>
      </c>
      <c r="D319" s="156">
        <f>G319-1</f>
        <v>44580</v>
      </c>
      <c r="E319" s="156">
        <f>G319-1</f>
        <v>44580</v>
      </c>
      <c r="F319" s="156">
        <f>G319-2</f>
        <v>44579</v>
      </c>
      <c r="G319" s="79">
        <v>44581</v>
      </c>
      <c r="H319" s="31">
        <f>G319+18</f>
        <v>44599</v>
      </c>
      <c r="I319" s="90">
        <f>G319+21</f>
        <v>44602</v>
      </c>
      <c r="J319" s="90">
        <f t="shared" ref="J319" si="93">I319+4</f>
        <v>44606</v>
      </c>
      <c r="K319" s="110"/>
    </row>
    <row r="320" spans="1:11">
      <c r="A320" s="152" t="s">
        <v>395</v>
      </c>
      <c r="B320" s="153"/>
      <c r="C320" s="154" t="s">
        <v>396</v>
      </c>
      <c r="D320" s="156">
        <f>G320-1</f>
        <v>44582</v>
      </c>
      <c r="E320" s="156">
        <f>G320-1</f>
        <v>44582</v>
      </c>
      <c r="F320" s="156">
        <f>G320-2</f>
        <v>44581</v>
      </c>
      <c r="G320" s="155">
        <v>44583</v>
      </c>
      <c r="H320" s="31">
        <f>G320+18</f>
        <v>44601</v>
      </c>
      <c r="I320" s="90">
        <f>G320+21</f>
        <v>44604</v>
      </c>
      <c r="J320" s="90">
        <f>I320+4</f>
        <v>44608</v>
      </c>
      <c r="K320" s="110"/>
    </row>
    <row r="321" spans="1:11">
      <c r="A321" s="152" t="s">
        <v>407</v>
      </c>
      <c r="B321" s="153"/>
      <c r="C321" s="154" t="s">
        <v>408</v>
      </c>
      <c r="D321" s="156">
        <f>G321-1</f>
        <v>44595</v>
      </c>
      <c r="E321" s="156">
        <f>G321-1</f>
        <v>44595</v>
      </c>
      <c r="F321" s="156">
        <f>G321-2</f>
        <v>44594</v>
      </c>
      <c r="G321" s="155">
        <v>44596</v>
      </c>
      <c r="H321" s="31">
        <f>G321+18</f>
        <v>44614</v>
      </c>
      <c r="I321" s="90">
        <f>G321+21</f>
        <v>44617</v>
      </c>
      <c r="J321" s="90">
        <f>I321+4</f>
        <v>44621</v>
      </c>
      <c r="K321" s="110"/>
    </row>
    <row r="322" spans="1:11">
      <c r="A322" s="331"/>
      <c r="B322" s="331"/>
      <c r="C322" s="331"/>
      <c r="D322" s="331"/>
      <c r="E322" s="331"/>
      <c r="F322" s="331"/>
      <c r="G322" s="331"/>
      <c r="H322" s="331"/>
      <c r="I322" s="90"/>
      <c r="J322" s="90"/>
      <c r="K322" s="110"/>
    </row>
    <row r="323" spans="1:11" ht="15" customHeight="1">
      <c r="A323" s="424" t="s">
        <v>155</v>
      </c>
      <c r="B323" s="425"/>
      <c r="C323" s="425"/>
      <c r="D323" s="425"/>
      <c r="E323" s="425"/>
      <c r="F323" s="425"/>
      <c r="G323" s="425"/>
      <c r="H323" s="425"/>
      <c r="I323" s="425"/>
      <c r="J323" s="426"/>
      <c r="K323" s="110"/>
    </row>
    <row r="324" spans="1:11">
      <c r="A324" s="412" t="s">
        <v>167</v>
      </c>
      <c r="B324" s="413"/>
      <c r="C324" s="413"/>
      <c r="D324" s="413"/>
      <c r="E324" s="413"/>
      <c r="F324" s="413"/>
      <c r="G324" s="413"/>
      <c r="H324" s="413"/>
      <c r="I324" s="413"/>
      <c r="J324" s="90"/>
      <c r="K324" s="110"/>
    </row>
    <row r="325" spans="1:11">
      <c r="A325" s="414" t="s">
        <v>108</v>
      </c>
      <c r="B325" s="415"/>
      <c r="C325" s="415"/>
      <c r="D325" s="415"/>
      <c r="E325" s="415"/>
      <c r="F325" s="415"/>
      <c r="G325" s="415"/>
      <c r="H325" s="415"/>
      <c r="I325" s="415"/>
      <c r="J325" s="90"/>
      <c r="K325" s="110"/>
    </row>
    <row r="327" spans="1:11">
      <c r="A327" s="232" t="s">
        <v>311</v>
      </c>
      <c r="B327" s="427" t="s">
        <v>312</v>
      </c>
      <c r="C327" s="428"/>
      <c r="D327" s="428"/>
      <c r="E327" s="428"/>
      <c r="F327" s="428"/>
      <c r="G327" s="428"/>
      <c r="H327" s="428"/>
      <c r="I327" s="428"/>
      <c r="J327" s="428"/>
    </row>
    <row r="328" spans="1:11">
      <c r="A328" s="232"/>
      <c r="B328" s="312" t="s">
        <v>269</v>
      </c>
      <c r="C328" s="340"/>
      <c r="D328" s="340"/>
      <c r="E328" s="340"/>
      <c r="F328" s="340"/>
      <c r="G328" s="340"/>
      <c r="H328" s="340"/>
      <c r="I328" s="340"/>
      <c r="J328" s="340"/>
    </row>
    <row r="329" spans="1:11">
      <c r="A329" s="232"/>
      <c r="B329" s="312" t="s">
        <v>313</v>
      </c>
      <c r="C329" s="340"/>
      <c r="D329" s="340"/>
      <c r="E329" s="340"/>
      <c r="F329" s="340"/>
      <c r="G329" s="340"/>
      <c r="H329" s="340"/>
      <c r="I329" s="340"/>
      <c r="J329" s="340"/>
    </row>
    <row r="330" spans="1:11">
      <c r="A330" s="328" t="s">
        <v>4</v>
      </c>
      <c r="B330" s="328" t="s">
        <v>37</v>
      </c>
      <c r="C330" s="328" t="s">
        <v>6</v>
      </c>
      <c r="D330" s="314" t="s">
        <v>89</v>
      </c>
      <c r="E330" s="314" t="s">
        <v>8</v>
      </c>
      <c r="F330" s="329" t="s">
        <v>271</v>
      </c>
      <c r="G330" s="180" t="s">
        <v>10</v>
      </c>
      <c r="H330" s="180" t="s">
        <v>314</v>
      </c>
      <c r="I330" s="432" t="s">
        <v>315</v>
      </c>
      <c r="J330" s="433"/>
    </row>
    <row r="331" spans="1:11" ht="30">
      <c r="A331" s="328"/>
      <c r="B331" s="328"/>
      <c r="C331" s="328"/>
      <c r="D331" s="423"/>
      <c r="E331" s="423"/>
      <c r="F331" s="441"/>
      <c r="G331" s="179" t="s">
        <v>13</v>
      </c>
      <c r="H331" s="180" t="s">
        <v>316</v>
      </c>
      <c r="I331" s="93" t="s">
        <v>317</v>
      </c>
      <c r="J331" s="93" t="s">
        <v>318</v>
      </c>
    </row>
    <row r="332" spans="1:11">
      <c r="A332" s="47" t="s">
        <v>41</v>
      </c>
      <c r="B332" s="202"/>
      <c r="C332" s="130"/>
      <c r="D332" s="137">
        <f t="shared" ref="D332:D337" si="94">G332-1</f>
        <v>44562</v>
      </c>
      <c r="E332" s="80">
        <f t="shared" ref="E332:E337" si="95">G332-1</f>
        <v>44562</v>
      </c>
      <c r="F332" s="80">
        <f t="shared" ref="F332:F337" si="96">G332-2</f>
        <v>44561</v>
      </c>
      <c r="G332" s="31">
        <v>44563</v>
      </c>
      <c r="H332" s="75"/>
      <c r="I332" s="90">
        <f>G332+22</f>
        <v>44585</v>
      </c>
      <c r="J332" s="90">
        <f t="shared" ref="J332:J337" si="97">G332+24</f>
        <v>44587</v>
      </c>
    </row>
    <row r="333" spans="1:11" ht="16.5" customHeight="1">
      <c r="A333" s="134" t="s">
        <v>276</v>
      </c>
      <c r="B333" s="86"/>
      <c r="C333" s="130" t="s">
        <v>277</v>
      </c>
      <c r="D333" s="137">
        <f t="shared" si="94"/>
        <v>44569</v>
      </c>
      <c r="E333" s="137">
        <f t="shared" si="95"/>
        <v>44569</v>
      </c>
      <c r="F333" s="80">
        <f t="shared" si="96"/>
        <v>44568</v>
      </c>
      <c r="G333" s="31">
        <f>G332+7</f>
        <v>44570</v>
      </c>
      <c r="H333" s="75"/>
      <c r="I333" s="90">
        <f>I332+7</f>
        <v>44592</v>
      </c>
      <c r="J333" s="90">
        <f t="shared" si="97"/>
        <v>44594</v>
      </c>
    </row>
    <row r="334" spans="1:11">
      <c r="A334" s="134" t="s">
        <v>436</v>
      </c>
      <c r="B334" s="135"/>
      <c r="C334" s="130" t="s">
        <v>433</v>
      </c>
      <c r="D334" s="137">
        <f t="shared" si="94"/>
        <v>44576</v>
      </c>
      <c r="E334" s="137">
        <f t="shared" si="95"/>
        <v>44576</v>
      </c>
      <c r="F334" s="137">
        <f t="shared" si="96"/>
        <v>44575</v>
      </c>
      <c r="G334" s="31">
        <f>G333+7</f>
        <v>44577</v>
      </c>
      <c r="H334" s="75"/>
      <c r="I334" s="90">
        <f>I333+7</f>
        <v>44599</v>
      </c>
      <c r="J334" s="90">
        <f t="shared" si="97"/>
        <v>44601</v>
      </c>
    </row>
    <row r="335" spans="1:11">
      <c r="A335" s="152" t="s">
        <v>435</v>
      </c>
      <c r="B335" s="136"/>
      <c r="C335" s="130" t="s">
        <v>434</v>
      </c>
      <c r="D335" s="137">
        <f t="shared" si="94"/>
        <v>44583</v>
      </c>
      <c r="E335" s="137">
        <f t="shared" si="95"/>
        <v>44583</v>
      </c>
      <c r="F335" s="80">
        <f t="shared" si="96"/>
        <v>44582</v>
      </c>
      <c r="G335" s="31">
        <f>G334+7</f>
        <v>44584</v>
      </c>
      <c r="H335" s="75"/>
      <c r="I335" s="90">
        <f>I334+7</f>
        <v>44606</v>
      </c>
      <c r="J335" s="90">
        <f t="shared" si="97"/>
        <v>44608</v>
      </c>
    </row>
    <row r="336" spans="1:11">
      <c r="A336" s="152" t="s">
        <v>439</v>
      </c>
      <c r="B336" s="136"/>
      <c r="C336" s="130" t="s">
        <v>437</v>
      </c>
      <c r="D336" s="137">
        <f t="shared" si="94"/>
        <v>44590</v>
      </c>
      <c r="E336" s="137">
        <f t="shared" si="95"/>
        <v>44590</v>
      </c>
      <c r="F336" s="80">
        <f t="shared" si="96"/>
        <v>44589</v>
      </c>
      <c r="G336" s="31">
        <f t="shared" ref="G336:G337" si="98">G335+7</f>
        <v>44591</v>
      </c>
      <c r="H336" s="75"/>
      <c r="I336" s="90">
        <f>I335+7</f>
        <v>44613</v>
      </c>
      <c r="J336" s="90">
        <f t="shared" si="97"/>
        <v>44615</v>
      </c>
    </row>
    <row r="337" spans="1:11">
      <c r="A337" s="134" t="s">
        <v>440</v>
      </c>
      <c r="B337" s="135"/>
      <c r="C337" s="130" t="s">
        <v>438</v>
      </c>
      <c r="D337" s="137">
        <f t="shared" si="94"/>
        <v>44597</v>
      </c>
      <c r="E337" s="137">
        <f t="shared" si="95"/>
        <v>44597</v>
      </c>
      <c r="F337" s="80">
        <f t="shared" si="96"/>
        <v>44596</v>
      </c>
      <c r="G337" s="31">
        <f t="shared" si="98"/>
        <v>44598</v>
      </c>
      <c r="H337" s="75"/>
      <c r="I337" s="90">
        <f>I335+7</f>
        <v>44613</v>
      </c>
      <c r="J337" s="90">
        <f t="shared" si="97"/>
        <v>44622</v>
      </c>
    </row>
    <row r="338" spans="1:11" ht="21" customHeight="1">
      <c r="A338" s="412" t="s">
        <v>167</v>
      </c>
      <c r="B338" s="413"/>
      <c r="C338" s="413"/>
      <c r="D338" s="413"/>
      <c r="E338" s="413"/>
      <c r="F338" s="413"/>
      <c r="G338" s="413"/>
      <c r="H338" s="413"/>
      <c r="I338" s="413"/>
      <c r="J338" s="112"/>
    </row>
    <row r="339" spans="1:11" ht="18" customHeight="1">
      <c r="A339" s="414" t="s">
        <v>108</v>
      </c>
      <c r="B339" s="415"/>
      <c r="C339" s="415"/>
      <c r="D339" s="415"/>
      <c r="E339" s="415"/>
      <c r="F339" s="415"/>
      <c r="G339" s="415"/>
      <c r="H339" s="415"/>
      <c r="I339" s="415"/>
      <c r="J339" s="112"/>
    </row>
    <row r="340" spans="1:11" ht="18" customHeight="1">
      <c r="A340" s="434" t="s">
        <v>319</v>
      </c>
      <c r="B340" s="436" t="s">
        <v>190</v>
      </c>
      <c r="C340" s="131"/>
      <c r="D340" s="131"/>
      <c r="E340" s="131"/>
      <c r="F340" s="131"/>
      <c r="G340" s="131"/>
      <c r="H340" s="131"/>
      <c r="I340" s="131"/>
    </row>
    <row r="341" spans="1:11" ht="18" customHeight="1">
      <c r="A341" s="435"/>
      <c r="B341" s="437"/>
      <c r="C341" s="131"/>
      <c r="D341" s="131"/>
      <c r="E341" s="131"/>
      <c r="F341" s="131"/>
      <c r="G341" s="131"/>
      <c r="H341" s="131"/>
      <c r="I341" s="131"/>
    </row>
    <row r="342" spans="1:11" ht="18" customHeight="1">
      <c r="A342" s="132" t="s">
        <v>320</v>
      </c>
      <c r="B342" s="133" t="s">
        <v>321</v>
      </c>
      <c r="C342" s="131"/>
      <c r="D342" s="131"/>
      <c r="E342" s="131"/>
      <c r="F342" s="131"/>
      <c r="G342" s="131"/>
      <c r="H342" s="131"/>
      <c r="I342" s="131"/>
    </row>
    <row r="343" spans="1:11" ht="18" customHeight="1">
      <c r="A343" s="158"/>
      <c r="B343" s="159"/>
      <c r="C343" s="131"/>
      <c r="D343" s="131"/>
      <c r="E343" s="131"/>
      <c r="F343" s="131"/>
      <c r="G343" s="131"/>
      <c r="H343" s="131"/>
      <c r="I343" s="131"/>
    </row>
    <row r="344" spans="1:11" ht="18" customHeight="1">
      <c r="A344" s="438" t="s">
        <v>322</v>
      </c>
      <c r="B344" s="326" t="s">
        <v>323</v>
      </c>
      <c r="C344" s="326"/>
      <c r="D344" s="326"/>
      <c r="E344" s="326"/>
      <c r="F344" s="326"/>
      <c r="G344" s="326"/>
      <c r="H344" s="326"/>
      <c r="I344" s="326"/>
    </row>
    <row r="345" spans="1:11" ht="18" customHeight="1">
      <c r="A345" s="439"/>
      <c r="B345" s="327" t="s">
        <v>150</v>
      </c>
      <c r="C345" s="327"/>
      <c r="D345" s="327"/>
      <c r="E345" s="327"/>
      <c r="F345" s="327"/>
      <c r="G345" s="327"/>
      <c r="H345" s="327"/>
      <c r="I345" s="327"/>
    </row>
    <row r="346" spans="1:11" ht="18" customHeight="1">
      <c r="A346" s="440"/>
      <c r="B346" s="327" t="s">
        <v>324</v>
      </c>
      <c r="C346" s="327"/>
      <c r="D346" s="327"/>
      <c r="E346" s="327"/>
      <c r="F346" s="327"/>
      <c r="G346" s="327"/>
      <c r="H346" s="327"/>
      <c r="I346" s="327"/>
    </row>
    <row r="347" spans="1:11" ht="18" customHeight="1">
      <c r="A347" s="411" t="s">
        <v>4</v>
      </c>
      <c r="B347" s="411" t="s">
        <v>37</v>
      </c>
      <c r="C347" s="411" t="s">
        <v>6</v>
      </c>
      <c r="D347" s="411" t="s">
        <v>89</v>
      </c>
      <c r="E347" s="411" t="s">
        <v>8</v>
      </c>
      <c r="F347" s="430" t="s">
        <v>325</v>
      </c>
      <c r="G347" s="182" t="s">
        <v>10</v>
      </c>
      <c r="H347" s="179" t="s">
        <v>11</v>
      </c>
      <c r="I347" s="157"/>
    </row>
    <row r="348" spans="1:11" ht="30.75" customHeight="1">
      <c r="A348" s="411"/>
      <c r="B348" s="411"/>
      <c r="C348" s="411"/>
      <c r="D348" s="429"/>
      <c r="E348" s="429"/>
      <c r="F348" s="431"/>
      <c r="G348" s="181" t="s">
        <v>13</v>
      </c>
      <c r="H348" s="93" t="s">
        <v>326</v>
      </c>
      <c r="I348" s="115" t="s">
        <v>327</v>
      </c>
    </row>
    <row r="349" spans="1:11" ht="18" customHeight="1">
      <c r="A349" s="143" t="s">
        <v>412</v>
      </c>
      <c r="B349" s="166"/>
      <c r="C349" s="143" t="s">
        <v>397</v>
      </c>
      <c r="D349" s="80">
        <f t="shared" ref="D349:D359" si="99">G349-1</f>
        <v>44561</v>
      </c>
      <c r="E349" s="80">
        <f t="shared" ref="E349:E359" si="100">G349-1</f>
        <v>44561</v>
      </c>
      <c r="F349" s="137">
        <f t="shared" ref="F349:F359" si="101">G349-2</f>
        <v>44560</v>
      </c>
      <c r="G349" s="172">
        <v>44562</v>
      </c>
      <c r="H349" s="138">
        <f t="shared" ref="H349:H359" si="102">G349+3</f>
        <v>44565</v>
      </c>
      <c r="I349" s="114">
        <f t="shared" ref="I349:I359" si="103">G349+4</f>
        <v>44566</v>
      </c>
    </row>
    <row r="350" spans="1:11" s="142" customFormat="1" ht="18" customHeight="1">
      <c r="A350" s="143" t="s">
        <v>413</v>
      </c>
      <c r="B350" s="48"/>
      <c r="C350" s="143" t="s">
        <v>398</v>
      </c>
      <c r="D350" s="80">
        <f t="shared" si="99"/>
        <v>44564</v>
      </c>
      <c r="E350" s="80">
        <f t="shared" si="100"/>
        <v>44564</v>
      </c>
      <c r="F350" s="137">
        <f t="shared" si="101"/>
        <v>44563</v>
      </c>
      <c r="G350" s="172">
        <v>44565</v>
      </c>
      <c r="H350" s="138">
        <f t="shared" si="102"/>
        <v>44568</v>
      </c>
      <c r="I350" s="114">
        <f t="shared" si="103"/>
        <v>44569</v>
      </c>
      <c r="J350" s="141"/>
      <c r="K350" s="141"/>
    </row>
    <row r="351" spans="1:11" s="142" customFormat="1" ht="17.25" customHeight="1">
      <c r="A351" s="143" t="s">
        <v>414</v>
      </c>
      <c r="B351" s="48"/>
      <c r="C351" s="143" t="s">
        <v>399</v>
      </c>
      <c r="D351" s="80">
        <f>G351-1</f>
        <v>44565</v>
      </c>
      <c r="E351" s="80">
        <f>G351-1</f>
        <v>44565</v>
      </c>
      <c r="F351" s="137">
        <f>G351-2</f>
        <v>44564</v>
      </c>
      <c r="G351" s="172">
        <v>44566</v>
      </c>
      <c r="H351" s="138">
        <f>G351+3</f>
        <v>44569</v>
      </c>
      <c r="I351" s="114">
        <f>G351+4</f>
        <v>44570</v>
      </c>
      <c r="J351" s="141"/>
      <c r="K351" s="141"/>
    </row>
    <row r="352" spans="1:11" s="142" customFormat="1" ht="18" customHeight="1">
      <c r="A352" s="143" t="s">
        <v>415</v>
      </c>
      <c r="B352" s="48"/>
      <c r="C352" s="143" t="s">
        <v>400</v>
      </c>
      <c r="D352" s="80">
        <f>G352-1</f>
        <v>44572</v>
      </c>
      <c r="E352" s="80">
        <f>G352-1</f>
        <v>44572</v>
      </c>
      <c r="F352" s="137">
        <f>G352-2</f>
        <v>44571</v>
      </c>
      <c r="G352" s="172">
        <v>44573</v>
      </c>
      <c r="H352" s="138">
        <f>G352+3</f>
        <v>44576</v>
      </c>
      <c r="I352" s="114">
        <f>G352+4</f>
        <v>44577</v>
      </c>
      <c r="J352" s="141"/>
      <c r="K352" s="141"/>
    </row>
    <row r="353" spans="1:16" ht="18" customHeight="1">
      <c r="A353" s="143" t="s">
        <v>416</v>
      </c>
      <c r="B353" s="55"/>
      <c r="C353" s="143" t="s">
        <v>401</v>
      </c>
      <c r="D353" s="80">
        <f t="shared" si="99"/>
        <v>44573</v>
      </c>
      <c r="E353" s="80">
        <f t="shared" si="100"/>
        <v>44573</v>
      </c>
      <c r="F353" s="137">
        <f t="shared" si="101"/>
        <v>44572</v>
      </c>
      <c r="G353" s="172">
        <v>44574</v>
      </c>
      <c r="H353" s="138">
        <f t="shared" si="102"/>
        <v>44577</v>
      </c>
      <c r="I353" s="114">
        <f t="shared" si="103"/>
        <v>44578</v>
      </c>
    </row>
    <row r="354" spans="1:16" s="142" customFormat="1" ht="18" customHeight="1">
      <c r="A354" s="143" t="s">
        <v>417</v>
      </c>
      <c r="B354" s="48"/>
      <c r="C354" s="143" t="s">
        <v>402</v>
      </c>
      <c r="D354" s="80">
        <f t="shared" si="99"/>
        <v>44574</v>
      </c>
      <c r="E354" s="80">
        <f t="shared" si="100"/>
        <v>44574</v>
      </c>
      <c r="F354" s="137">
        <f t="shared" si="101"/>
        <v>44573</v>
      </c>
      <c r="G354" s="172">
        <v>44575</v>
      </c>
      <c r="H354" s="138">
        <f t="shared" si="102"/>
        <v>44578</v>
      </c>
      <c r="I354" s="114">
        <f t="shared" si="103"/>
        <v>44579</v>
      </c>
      <c r="J354" s="141"/>
      <c r="K354" s="141"/>
    </row>
    <row r="355" spans="1:16" ht="18" customHeight="1">
      <c r="A355" s="143" t="s">
        <v>418</v>
      </c>
      <c r="B355" s="48"/>
      <c r="C355" s="143" t="s">
        <v>403</v>
      </c>
      <c r="D355" s="80">
        <f t="shared" si="99"/>
        <v>44579</v>
      </c>
      <c r="E355" s="80">
        <f t="shared" si="100"/>
        <v>44579</v>
      </c>
      <c r="F355" s="137">
        <f t="shared" si="101"/>
        <v>44578</v>
      </c>
      <c r="G355" s="172">
        <v>44580</v>
      </c>
      <c r="H355" s="138">
        <f t="shared" si="102"/>
        <v>44583</v>
      </c>
      <c r="I355" s="114">
        <f t="shared" si="103"/>
        <v>44584</v>
      </c>
    </row>
    <row r="356" spans="1:16" s="14" customFormat="1" ht="18" customHeight="1">
      <c r="A356" s="143" t="s">
        <v>419</v>
      </c>
      <c r="B356" s="48"/>
      <c r="C356" s="143" t="s">
        <v>404</v>
      </c>
      <c r="D356" s="80">
        <f t="shared" si="99"/>
        <v>44580</v>
      </c>
      <c r="E356" s="80">
        <f t="shared" si="100"/>
        <v>44580</v>
      </c>
      <c r="F356" s="137">
        <f t="shared" si="101"/>
        <v>44579</v>
      </c>
      <c r="G356" s="172">
        <v>44581</v>
      </c>
      <c r="H356" s="138">
        <f t="shared" si="102"/>
        <v>44584</v>
      </c>
      <c r="I356" s="114">
        <f t="shared" si="103"/>
        <v>44585</v>
      </c>
      <c r="L356" s="4"/>
      <c r="M356" s="4"/>
      <c r="N356" s="4"/>
      <c r="O356" s="4"/>
      <c r="P356" s="4"/>
    </row>
    <row r="357" spans="1:16" s="14" customFormat="1" ht="18" customHeight="1">
      <c r="A357" s="143" t="s">
        <v>420</v>
      </c>
      <c r="B357" s="48"/>
      <c r="C357" s="143" t="s">
        <v>405</v>
      </c>
      <c r="D357" s="80">
        <f t="shared" si="99"/>
        <v>44584</v>
      </c>
      <c r="E357" s="80">
        <f t="shared" si="100"/>
        <v>44584</v>
      </c>
      <c r="F357" s="137">
        <f t="shared" si="101"/>
        <v>44583</v>
      </c>
      <c r="G357" s="172">
        <v>44585</v>
      </c>
      <c r="H357" s="138">
        <f t="shared" si="102"/>
        <v>44588</v>
      </c>
      <c r="I357" s="114">
        <f t="shared" si="103"/>
        <v>44589</v>
      </c>
      <c r="L357" s="4"/>
      <c r="M357" s="4"/>
      <c r="N357" s="4"/>
      <c r="O357" s="4"/>
      <c r="P357" s="4"/>
    </row>
    <row r="358" spans="1:16" s="14" customFormat="1" ht="18" customHeight="1">
      <c r="A358" s="143" t="s">
        <v>421</v>
      </c>
      <c r="B358" s="48"/>
      <c r="C358" s="143" t="s">
        <v>410</v>
      </c>
      <c r="D358" s="80">
        <f t="shared" si="99"/>
        <v>44587</v>
      </c>
      <c r="E358" s="80">
        <f t="shared" si="100"/>
        <v>44587</v>
      </c>
      <c r="F358" s="137">
        <f t="shared" si="101"/>
        <v>44586</v>
      </c>
      <c r="G358" s="172">
        <v>44588</v>
      </c>
      <c r="H358" s="138">
        <f t="shared" si="102"/>
        <v>44591</v>
      </c>
      <c r="I358" s="114">
        <f t="shared" si="103"/>
        <v>44592</v>
      </c>
      <c r="L358" s="4"/>
      <c r="M358" s="4"/>
      <c r="N358" s="4"/>
      <c r="O358" s="4"/>
      <c r="P358" s="4"/>
    </row>
    <row r="359" spans="1:16" s="14" customFormat="1" ht="18" customHeight="1">
      <c r="A359" s="143" t="s">
        <v>422</v>
      </c>
      <c r="B359" s="48"/>
      <c r="C359" s="143" t="s">
        <v>411</v>
      </c>
      <c r="D359" s="80">
        <f t="shared" si="99"/>
        <v>44591</v>
      </c>
      <c r="E359" s="80">
        <f t="shared" si="100"/>
        <v>44591</v>
      </c>
      <c r="F359" s="137">
        <f t="shared" si="101"/>
        <v>44590</v>
      </c>
      <c r="G359" s="172">
        <v>44592</v>
      </c>
      <c r="H359" s="138">
        <f t="shared" si="102"/>
        <v>44595</v>
      </c>
      <c r="I359" s="114">
        <f t="shared" si="103"/>
        <v>44596</v>
      </c>
      <c r="L359" s="4"/>
      <c r="M359" s="4"/>
      <c r="N359" s="4"/>
      <c r="O359" s="4"/>
      <c r="P359" s="4"/>
    </row>
    <row r="360" spans="1:16" s="14" customFormat="1" ht="28.5" customHeight="1">
      <c r="A360" s="446" t="s">
        <v>328</v>
      </c>
      <c r="B360" s="447"/>
      <c r="C360" s="447"/>
      <c r="D360" s="447"/>
      <c r="E360" s="447"/>
      <c r="F360" s="447"/>
      <c r="G360" s="447"/>
      <c r="H360" s="447"/>
      <c r="I360" s="448"/>
      <c r="L360" s="4"/>
      <c r="M360" s="4"/>
      <c r="N360" s="4"/>
      <c r="O360" s="4"/>
      <c r="P360" s="4"/>
    </row>
    <row r="361" spans="1:16" s="14" customFormat="1" ht="18" customHeight="1">
      <c r="A361" s="446" t="s">
        <v>32</v>
      </c>
      <c r="B361" s="447"/>
      <c r="C361" s="447"/>
      <c r="D361" s="447"/>
      <c r="E361" s="447"/>
      <c r="F361" s="447"/>
      <c r="G361" s="447"/>
      <c r="H361" s="447"/>
      <c r="I361" s="448"/>
      <c r="L361" s="4"/>
      <c r="M361" s="4"/>
      <c r="N361" s="4"/>
      <c r="O361" s="4"/>
      <c r="P361" s="4"/>
    </row>
    <row r="362" spans="1:16" s="14" customFormat="1" ht="18" customHeight="1">
      <c r="A362" s="160"/>
      <c r="B362" s="161"/>
      <c r="C362" s="160"/>
      <c r="D362" s="162"/>
      <c r="E362" s="162"/>
      <c r="F362" s="163"/>
      <c r="G362" s="164"/>
      <c r="H362" s="165"/>
      <c r="I362" s="113"/>
      <c r="L362" s="4"/>
      <c r="M362" s="4"/>
      <c r="N362" s="4"/>
      <c r="O362" s="4"/>
      <c r="P362" s="4"/>
    </row>
    <row r="363" spans="1:16" s="14" customFormat="1">
      <c r="A363" s="438" t="s">
        <v>329</v>
      </c>
      <c r="B363" s="326" t="s">
        <v>330</v>
      </c>
      <c r="C363" s="326"/>
      <c r="D363" s="326"/>
      <c r="E363" s="326"/>
      <c r="F363" s="326"/>
      <c r="G363" s="326"/>
      <c r="H363" s="326"/>
      <c r="I363" s="326"/>
      <c r="L363" s="4"/>
      <c r="M363" s="4"/>
      <c r="N363" s="4"/>
      <c r="O363" s="4"/>
      <c r="P363" s="4"/>
    </row>
    <row r="364" spans="1:16" s="14" customFormat="1">
      <c r="A364" s="439"/>
      <c r="B364" s="327" t="s">
        <v>269</v>
      </c>
      <c r="C364" s="327"/>
      <c r="D364" s="327"/>
      <c r="E364" s="327"/>
      <c r="F364" s="327"/>
      <c r="G364" s="327"/>
      <c r="H364" s="327"/>
      <c r="I364" s="327"/>
      <c r="L364" s="4"/>
      <c r="M364" s="4"/>
      <c r="N364" s="4"/>
      <c r="O364" s="4"/>
      <c r="P364" s="4"/>
    </row>
    <row r="365" spans="1:16" s="14" customFormat="1">
      <c r="A365" s="440"/>
      <c r="B365" s="327" t="s">
        <v>331</v>
      </c>
      <c r="C365" s="327"/>
      <c r="D365" s="327"/>
      <c r="E365" s="327"/>
      <c r="F365" s="327"/>
      <c r="G365" s="327"/>
      <c r="H365" s="327"/>
      <c r="I365" s="327"/>
      <c r="L365" s="4"/>
      <c r="M365" s="4"/>
      <c r="N365" s="4"/>
      <c r="O365" s="4"/>
      <c r="P365" s="4"/>
    </row>
    <row r="366" spans="1:16" s="14" customFormat="1" ht="15" customHeight="1">
      <c r="A366" s="411" t="s">
        <v>4</v>
      </c>
      <c r="B366" s="411" t="s">
        <v>37</v>
      </c>
      <c r="C366" s="411" t="s">
        <v>6</v>
      </c>
      <c r="D366" s="411" t="s">
        <v>89</v>
      </c>
      <c r="E366" s="411" t="s">
        <v>8</v>
      </c>
      <c r="F366" s="430" t="s">
        <v>325</v>
      </c>
      <c r="G366" s="182" t="s">
        <v>10</v>
      </c>
      <c r="H366" s="179" t="s">
        <v>11</v>
      </c>
      <c r="I366" s="157"/>
      <c r="L366" s="4"/>
      <c r="M366" s="4"/>
      <c r="N366" s="4"/>
      <c r="O366" s="4"/>
      <c r="P366" s="4"/>
    </row>
    <row r="367" spans="1:16" s="14" customFormat="1">
      <c r="A367" s="411"/>
      <c r="B367" s="411"/>
      <c r="C367" s="411"/>
      <c r="D367" s="429"/>
      <c r="E367" s="429"/>
      <c r="F367" s="431"/>
      <c r="G367" s="181" t="s">
        <v>13</v>
      </c>
      <c r="H367" s="93" t="s">
        <v>332</v>
      </c>
      <c r="I367" s="115"/>
      <c r="L367" s="4"/>
      <c r="M367" s="4"/>
      <c r="N367" s="4"/>
      <c r="O367" s="4"/>
      <c r="P367" s="4"/>
    </row>
    <row r="368" spans="1:16" s="14" customFormat="1">
      <c r="A368" s="118"/>
      <c r="B368" s="168"/>
      <c r="C368" s="143"/>
      <c r="D368" s="138">
        <f t="shared" ref="D368:D373" si="104">G368-1</f>
        <v>44515</v>
      </c>
      <c r="E368" s="138">
        <f t="shared" ref="E368:E373" si="105">G368-1</f>
        <v>44515</v>
      </c>
      <c r="F368" s="138">
        <f t="shared" ref="F368:F373" si="106">G368-4</f>
        <v>44512</v>
      </c>
      <c r="G368" s="138">
        <v>44516</v>
      </c>
      <c r="H368" s="138">
        <f t="shared" ref="H368:H373" si="107">G368+5</f>
        <v>44521</v>
      </c>
      <c r="I368" s="114"/>
      <c r="L368" s="4"/>
      <c r="M368" s="4"/>
      <c r="N368" s="4"/>
      <c r="O368" s="4"/>
      <c r="P368" s="4"/>
    </row>
    <row r="369" spans="1:16" s="14" customFormat="1" hidden="1">
      <c r="A369" s="116"/>
      <c r="B369" s="167"/>
      <c r="C369" s="143"/>
      <c r="D369" s="138">
        <f t="shared" si="104"/>
        <v>44459</v>
      </c>
      <c r="E369" s="138">
        <f t="shared" si="105"/>
        <v>44459</v>
      </c>
      <c r="F369" s="138">
        <f t="shared" si="106"/>
        <v>44456</v>
      </c>
      <c r="G369" s="138">
        <v>44460</v>
      </c>
      <c r="H369" s="138">
        <f t="shared" si="107"/>
        <v>44465</v>
      </c>
      <c r="I369" s="90"/>
      <c r="L369" s="4"/>
      <c r="M369" s="4"/>
      <c r="N369" s="4"/>
      <c r="O369" s="4"/>
      <c r="P369" s="4"/>
    </row>
    <row r="370" spans="1:16" s="14" customFormat="1" hidden="1">
      <c r="A370" s="116"/>
      <c r="B370" s="48"/>
      <c r="C370" s="143"/>
      <c r="D370" s="138">
        <f t="shared" si="104"/>
        <v>44467</v>
      </c>
      <c r="E370" s="138">
        <f t="shared" si="105"/>
        <v>44467</v>
      </c>
      <c r="F370" s="138">
        <f t="shared" si="106"/>
        <v>44464</v>
      </c>
      <c r="G370" s="150">
        <v>44468</v>
      </c>
      <c r="H370" s="138">
        <f t="shared" si="107"/>
        <v>44473</v>
      </c>
      <c r="I370" s="90"/>
      <c r="L370" s="4"/>
      <c r="M370" s="4"/>
      <c r="N370" s="4"/>
      <c r="O370" s="4"/>
      <c r="P370" s="4"/>
    </row>
    <row r="371" spans="1:16" s="14" customFormat="1">
      <c r="A371" s="143"/>
      <c r="B371" s="48"/>
      <c r="C371" s="143"/>
      <c r="D371" s="138">
        <f t="shared" si="104"/>
        <v>44520</v>
      </c>
      <c r="E371" s="138">
        <f t="shared" si="105"/>
        <v>44520</v>
      </c>
      <c r="F371" s="138">
        <f t="shared" si="106"/>
        <v>44517</v>
      </c>
      <c r="G371" s="186">
        <v>44521</v>
      </c>
      <c r="H371" s="138">
        <f t="shared" si="107"/>
        <v>44526</v>
      </c>
      <c r="I371" s="90"/>
      <c r="L371" s="4"/>
      <c r="M371" s="4"/>
      <c r="N371" s="4"/>
      <c r="O371" s="4"/>
      <c r="P371" s="4"/>
    </row>
    <row r="372" spans="1:16" s="14" customFormat="1">
      <c r="A372" s="143"/>
      <c r="B372" s="48"/>
      <c r="C372" s="143"/>
      <c r="D372" s="138">
        <f t="shared" si="104"/>
        <v>44526</v>
      </c>
      <c r="E372" s="138">
        <f t="shared" si="105"/>
        <v>44526</v>
      </c>
      <c r="F372" s="138">
        <f t="shared" si="106"/>
        <v>44523</v>
      </c>
      <c r="G372" s="186">
        <v>44527</v>
      </c>
      <c r="H372" s="138">
        <f t="shared" si="107"/>
        <v>44532</v>
      </c>
      <c r="I372" s="90"/>
      <c r="L372" s="4"/>
      <c r="M372" s="4"/>
      <c r="N372" s="4"/>
      <c r="O372" s="4"/>
      <c r="P372" s="4"/>
    </row>
    <row r="373" spans="1:16" s="14" customFormat="1">
      <c r="A373" s="143"/>
      <c r="B373" s="48"/>
      <c r="C373" s="143"/>
      <c r="D373" s="138">
        <f t="shared" si="104"/>
        <v>44527</v>
      </c>
      <c r="E373" s="138">
        <f t="shared" si="105"/>
        <v>44527</v>
      </c>
      <c r="F373" s="138">
        <f t="shared" si="106"/>
        <v>44524</v>
      </c>
      <c r="G373" s="186">
        <v>44528</v>
      </c>
      <c r="H373" s="138">
        <f t="shared" si="107"/>
        <v>44533</v>
      </c>
      <c r="I373" s="90"/>
      <c r="L373" s="4"/>
      <c r="M373" s="4"/>
      <c r="N373" s="4"/>
      <c r="O373" s="4"/>
      <c r="P373" s="4"/>
    </row>
    <row r="374" spans="1:16" s="14" customFormat="1">
      <c r="A374" s="442" t="s">
        <v>333</v>
      </c>
      <c r="B374" s="443"/>
      <c r="C374" s="443"/>
      <c r="D374" s="443"/>
      <c r="E374" s="443"/>
      <c r="F374" s="443"/>
      <c r="G374" s="443"/>
      <c r="H374" s="443"/>
      <c r="I374" s="443"/>
      <c r="L374" s="4"/>
      <c r="M374" s="4"/>
      <c r="N374" s="4"/>
      <c r="O374" s="4"/>
      <c r="P374" s="4"/>
    </row>
    <row r="375" spans="1:16" s="14" customFormat="1" ht="18">
      <c r="A375" s="444" t="s">
        <v>334</v>
      </c>
      <c r="B375" s="445"/>
      <c r="C375" s="445"/>
      <c r="D375" s="445"/>
      <c r="E375" s="445"/>
      <c r="F375" s="445"/>
      <c r="G375" s="445"/>
      <c r="H375" s="445"/>
      <c r="I375" s="445"/>
      <c r="L375" s="4"/>
      <c r="M375" s="4"/>
      <c r="N375" s="4"/>
      <c r="O375" s="4"/>
      <c r="P375" s="4"/>
    </row>
  </sheetData>
  <mergeCells count="349">
    <mergeCell ref="A374:I374"/>
    <mergeCell ref="A375:I375"/>
    <mergeCell ref="A366:A367"/>
    <mergeCell ref="B366:B367"/>
    <mergeCell ref="C366:C367"/>
    <mergeCell ref="D366:D367"/>
    <mergeCell ref="E366:E367"/>
    <mergeCell ref="F366:F367"/>
    <mergeCell ref="A360:I360"/>
    <mergeCell ref="A361:I361"/>
    <mergeCell ref="A363:A365"/>
    <mergeCell ref="B363:I363"/>
    <mergeCell ref="B364:I364"/>
    <mergeCell ref="B365:I365"/>
    <mergeCell ref="A347:A348"/>
    <mergeCell ref="B347:B348"/>
    <mergeCell ref="C347:C348"/>
    <mergeCell ref="D347:D348"/>
    <mergeCell ref="E347:E348"/>
    <mergeCell ref="F347:F348"/>
    <mergeCell ref="I330:J330"/>
    <mergeCell ref="A338:I338"/>
    <mergeCell ref="A339:I339"/>
    <mergeCell ref="A340:A341"/>
    <mergeCell ref="B340:B341"/>
    <mergeCell ref="A344:A346"/>
    <mergeCell ref="B344:I344"/>
    <mergeCell ref="B345:I345"/>
    <mergeCell ref="B346:I346"/>
    <mergeCell ref="A330:A331"/>
    <mergeCell ref="B330:B331"/>
    <mergeCell ref="C330:C331"/>
    <mergeCell ref="D330:D331"/>
    <mergeCell ref="E330:E331"/>
    <mergeCell ref="F330:F331"/>
    <mergeCell ref="H315:J315"/>
    <mergeCell ref="A322:H322"/>
    <mergeCell ref="A323:J323"/>
    <mergeCell ref="A324:I324"/>
    <mergeCell ref="A325:I325"/>
    <mergeCell ref="A327:A329"/>
    <mergeCell ref="B327:J327"/>
    <mergeCell ref="B328:J328"/>
    <mergeCell ref="B329:J329"/>
    <mergeCell ref="A315:A316"/>
    <mergeCell ref="B315:B316"/>
    <mergeCell ref="C315:C316"/>
    <mergeCell ref="D315:D316"/>
    <mergeCell ref="E315:E316"/>
    <mergeCell ref="F315:F316"/>
    <mergeCell ref="H300:K300"/>
    <mergeCell ref="A308:H308"/>
    <mergeCell ref="I308:K308"/>
    <mergeCell ref="A309:K309"/>
    <mergeCell ref="A310:K310"/>
    <mergeCell ref="A312:A314"/>
    <mergeCell ref="B312:I312"/>
    <mergeCell ref="B313:I313"/>
    <mergeCell ref="A300:A301"/>
    <mergeCell ref="B300:B301"/>
    <mergeCell ref="C300:C301"/>
    <mergeCell ref="D300:D301"/>
    <mergeCell ref="E300:E301"/>
    <mergeCell ref="F300:F301"/>
    <mergeCell ref="H286:I286"/>
    <mergeCell ref="A294:I294"/>
    <mergeCell ref="A295:I295"/>
    <mergeCell ref="A297:A299"/>
    <mergeCell ref="B297:K297"/>
    <mergeCell ref="B298:K298"/>
    <mergeCell ref="B299:K299"/>
    <mergeCell ref="A286:A287"/>
    <mergeCell ref="B286:B287"/>
    <mergeCell ref="C286:C287"/>
    <mergeCell ref="D286:D287"/>
    <mergeCell ref="E286:E287"/>
    <mergeCell ref="F286:F287"/>
    <mergeCell ref="H272:H273"/>
    <mergeCell ref="I272:K272"/>
    <mergeCell ref="A280:K280"/>
    <mergeCell ref="A281:K281"/>
    <mergeCell ref="A283:A285"/>
    <mergeCell ref="B283:I283"/>
    <mergeCell ref="B284:I284"/>
    <mergeCell ref="B285:I285"/>
    <mergeCell ref="A272:A273"/>
    <mergeCell ref="B272:B273"/>
    <mergeCell ref="C272:C273"/>
    <mergeCell ref="D272:D273"/>
    <mergeCell ref="E272:E273"/>
    <mergeCell ref="F272:F273"/>
    <mergeCell ref="H258:K258"/>
    <mergeCell ref="A266:K266"/>
    <mergeCell ref="A267:K267"/>
    <mergeCell ref="A269:A271"/>
    <mergeCell ref="B269:K269"/>
    <mergeCell ref="B270:K270"/>
    <mergeCell ref="B271:K271"/>
    <mergeCell ref="A255:A257"/>
    <mergeCell ref="B255:K255"/>
    <mergeCell ref="B256:K256"/>
    <mergeCell ref="B257:K257"/>
    <mergeCell ref="A258:A259"/>
    <mergeCell ref="B258:B259"/>
    <mergeCell ref="C258:C259"/>
    <mergeCell ref="D258:D259"/>
    <mergeCell ref="E258:E259"/>
    <mergeCell ref="F258:F259"/>
    <mergeCell ref="H220:J220"/>
    <mergeCell ref="A228:J228"/>
    <mergeCell ref="A229:J229"/>
    <mergeCell ref="A230:A231"/>
    <mergeCell ref="B230:B231"/>
    <mergeCell ref="E230:E231"/>
    <mergeCell ref="F230:F231"/>
    <mergeCell ref="G230:G231"/>
    <mergeCell ref="H230:H231"/>
    <mergeCell ref="A220:A221"/>
    <mergeCell ref="B220:B221"/>
    <mergeCell ref="C220:C221"/>
    <mergeCell ref="D220:D221"/>
    <mergeCell ref="E220:E221"/>
    <mergeCell ref="F220:F221"/>
    <mergeCell ref="H205:H206"/>
    <mergeCell ref="A213:J213"/>
    <mergeCell ref="A214:J215"/>
    <mergeCell ref="A217:A219"/>
    <mergeCell ref="B217:J217"/>
    <mergeCell ref="B218:J218"/>
    <mergeCell ref="B219:J219"/>
    <mergeCell ref="A202:A204"/>
    <mergeCell ref="B202:J202"/>
    <mergeCell ref="B203:J203"/>
    <mergeCell ref="B204:J204"/>
    <mergeCell ref="A205:A206"/>
    <mergeCell ref="B205:B206"/>
    <mergeCell ref="C205:C206"/>
    <mergeCell ref="D205:D206"/>
    <mergeCell ref="E205:E206"/>
    <mergeCell ref="F205:F206"/>
    <mergeCell ref="H188:J188"/>
    <mergeCell ref="A195:J195"/>
    <mergeCell ref="A196:J196"/>
    <mergeCell ref="A197:J197"/>
    <mergeCell ref="A198:J198"/>
    <mergeCell ref="A199:J199"/>
    <mergeCell ref="A188:A189"/>
    <mergeCell ref="B188:B189"/>
    <mergeCell ref="C188:C189"/>
    <mergeCell ref="D188:D189"/>
    <mergeCell ref="E188:E189"/>
    <mergeCell ref="F188:F189"/>
    <mergeCell ref="A185:A187"/>
    <mergeCell ref="B185:J185"/>
    <mergeCell ref="B186:J186"/>
    <mergeCell ref="B187:J187"/>
    <mergeCell ref="H174:H175"/>
    <mergeCell ref="A180:H180"/>
    <mergeCell ref="A181:J181"/>
    <mergeCell ref="A182:I182"/>
    <mergeCell ref="A183:I183"/>
    <mergeCell ref="A174:A175"/>
    <mergeCell ref="B174:B175"/>
    <mergeCell ref="C174:C175"/>
    <mergeCell ref="D174:D175"/>
    <mergeCell ref="E174:E175"/>
    <mergeCell ref="F174:F175"/>
    <mergeCell ref="A166:J166"/>
    <mergeCell ref="A167:J167"/>
    <mergeCell ref="A168:J168"/>
    <mergeCell ref="A169:J169"/>
    <mergeCell ref="A171:A173"/>
    <mergeCell ref="B171:J171"/>
    <mergeCell ref="B172:J172"/>
    <mergeCell ref="B173:J173"/>
    <mergeCell ref="A158:A159"/>
    <mergeCell ref="B158:B159"/>
    <mergeCell ref="C158:C159"/>
    <mergeCell ref="D158:D159"/>
    <mergeCell ref="E158:E159"/>
    <mergeCell ref="F158:F159"/>
    <mergeCell ref="A150:I150"/>
    <mergeCell ref="A151:I151"/>
    <mergeCell ref="A152:I152"/>
    <mergeCell ref="A153:I153"/>
    <mergeCell ref="A155:A157"/>
    <mergeCell ref="B155:J155"/>
    <mergeCell ref="B156:J156"/>
    <mergeCell ref="B157:J157"/>
    <mergeCell ref="H158:J158"/>
    <mergeCell ref="A140:A142"/>
    <mergeCell ref="B140:I140"/>
    <mergeCell ref="B141:I141"/>
    <mergeCell ref="B142:I142"/>
    <mergeCell ref="A143:A144"/>
    <mergeCell ref="B143:B144"/>
    <mergeCell ref="C143:C144"/>
    <mergeCell ref="D143:D144"/>
    <mergeCell ref="E143:E144"/>
    <mergeCell ref="F143:F144"/>
    <mergeCell ref="H143:I143"/>
    <mergeCell ref="H131:H132"/>
    <mergeCell ref="I131:I132"/>
    <mergeCell ref="J131:N131"/>
    <mergeCell ref="A137:N137"/>
    <mergeCell ref="A138:N138"/>
    <mergeCell ref="A139:I139"/>
    <mergeCell ref="A131:A132"/>
    <mergeCell ref="B131:B132"/>
    <mergeCell ref="C131:C132"/>
    <mergeCell ref="D131:D132"/>
    <mergeCell ref="E131:E132"/>
    <mergeCell ref="F131:F132"/>
    <mergeCell ref="H117:H118"/>
    <mergeCell ref="I117:O117"/>
    <mergeCell ref="A124:O124"/>
    <mergeCell ref="A125:O125"/>
    <mergeCell ref="A126:O126"/>
    <mergeCell ref="A128:A130"/>
    <mergeCell ref="B128:N128"/>
    <mergeCell ref="B129:N129"/>
    <mergeCell ref="B130:N130"/>
    <mergeCell ref="A117:A118"/>
    <mergeCell ref="B117:B118"/>
    <mergeCell ref="C117:C118"/>
    <mergeCell ref="D117:D118"/>
    <mergeCell ref="E117:E118"/>
    <mergeCell ref="F117:F118"/>
    <mergeCell ref="H103:H104"/>
    <mergeCell ref="I103:K103"/>
    <mergeCell ref="A110:K110"/>
    <mergeCell ref="A111:K111"/>
    <mergeCell ref="A112:K112"/>
    <mergeCell ref="A114:A116"/>
    <mergeCell ref="B114:O114"/>
    <mergeCell ref="B115:O115"/>
    <mergeCell ref="B116:O116"/>
    <mergeCell ref="A103:A104"/>
    <mergeCell ref="B103:B104"/>
    <mergeCell ref="C103:C104"/>
    <mergeCell ref="D103:D104"/>
    <mergeCell ref="E103:E104"/>
    <mergeCell ref="F103:F104"/>
    <mergeCell ref="H90:H91"/>
    <mergeCell ref="A97:H97"/>
    <mergeCell ref="A98:I98"/>
    <mergeCell ref="A99:K99"/>
    <mergeCell ref="A100:A102"/>
    <mergeCell ref="B100:K100"/>
    <mergeCell ref="B101:K101"/>
    <mergeCell ref="B102:K102"/>
    <mergeCell ref="A90:A91"/>
    <mergeCell ref="B90:B91"/>
    <mergeCell ref="C90:C91"/>
    <mergeCell ref="D90:D91"/>
    <mergeCell ref="E90:E91"/>
    <mergeCell ref="F90:F91"/>
    <mergeCell ref="H76:H77"/>
    <mergeCell ref="I76:I77"/>
    <mergeCell ref="J76:J77"/>
    <mergeCell ref="A84:J84"/>
    <mergeCell ref="A85:J85"/>
    <mergeCell ref="A87:A89"/>
    <mergeCell ref="B87:I87"/>
    <mergeCell ref="B88:I88"/>
    <mergeCell ref="B89:I89"/>
    <mergeCell ref="A76:A77"/>
    <mergeCell ref="B76:B77"/>
    <mergeCell ref="C76:C77"/>
    <mergeCell ref="D76:D77"/>
    <mergeCell ref="E76:E77"/>
    <mergeCell ref="F76:F77"/>
    <mergeCell ref="H62:H63"/>
    <mergeCell ref="I62:I63"/>
    <mergeCell ref="J62:J63"/>
    <mergeCell ref="A70:J70"/>
    <mergeCell ref="A71:J71"/>
    <mergeCell ref="A73:A75"/>
    <mergeCell ref="B73:J73"/>
    <mergeCell ref="B74:J74"/>
    <mergeCell ref="B75:J75"/>
    <mergeCell ref="A62:A63"/>
    <mergeCell ref="B62:B63"/>
    <mergeCell ref="C62:C63"/>
    <mergeCell ref="D62:D63"/>
    <mergeCell ref="E62:E63"/>
    <mergeCell ref="F62:F63"/>
    <mergeCell ref="H49:H50"/>
    <mergeCell ref="I49:I50"/>
    <mergeCell ref="J49:J50"/>
    <mergeCell ref="A56:J56"/>
    <mergeCell ref="A57:J57"/>
    <mergeCell ref="A59:A61"/>
    <mergeCell ref="B59:J59"/>
    <mergeCell ref="B60:J60"/>
    <mergeCell ref="B61:J61"/>
    <mergeCell ref="A49:A50"/>
    <mergeCell ref="B49:B50"/>
    <mergeCell ref="C49:C50"/>
    <mergeCell ref="D49:D50"/>
    <mergeCell ref="E49:E50"/>
    <mergeCell ref="F49:F50"/>
    <mergeCell ref="A46:A48"/>
    <mergeCell ref="B46:J46"/>
    <mergeCell ref="B47:J47"/>
    <mergeCell ref="B48:J48"/>
    <mergeCell ref="H35:H36"/>
    <mergeCell ref="A41:L41"/>
    <mergeCell ref="A42:L42"/>
    <mergeCell ref="A43:L43"/>
    <mergeCell ref="A35:A36"/>
    <mergeCell ref="B35:B36"/>
    <mergeCell ref="C35:C36"/>
    <mergeCell ref="D35:D36"/>
    <mergeCell ref="E35:E36"/>
    <mergeCell ref="F35:F36"/>
    <mergeCell ref="F23:F24"/>
    <mergeCell ref="A29:H29"/>
    <mergeCell ref="A30:H30"/>
    <mergeCell ref="A32:A34"/>
    <mergeCell ref="B32:L32"/>
    <mergeCell ref="B33:L33"/>
    <mergeCell ref="B34:L34"/>
    <mergeCell ref="A18:K18"/>
    <mergeCell ref="A20:A22"/>
    <mergeCell ref="A23:A24"/>
    <mergeCell ref="B23:B24"/>
    <mergeCell ref="C23:C24"/>
    <mergeCell ref="D23:D24"/>
    <mergeCell ref="E23:E24"/>
    <mergeCell ref="B20:I20"/>
    <mergeCell ref="B21:I21"/>
    <mergeCell ref="B22:I22"/>
    <mergeCell ref="A12:J12"/>
    <mergeCell ref="A13:J13"/>
    <mergeCell ref="A14:J14"/>
    <mergeCell ref="A15:J15"/>
    <mergeCell ref="A16:J16"/>
    <mergeCell ref="A17:J17"/>
    <mergeCell ref="A1:A3"/>
    <mergeCell ref="B1:J1"/>
    <mergeCell ref="B2:J2"/>
    <mergeCell ref="B3:J3"/>
    <mergeCell ref="A4:A5"/>
    <mergeCell ref="B4:B5"/>
    <mergeCell ref="C4:C5"/>
    <mergeCell ref="D4:D5"/>
    <mergeCell ref="E4:E5"/>
    <mergeCell ref="F4:F5"/>
  </mergeCells>
  <hyperlinks>
    <hyperlink ref="A294:I294" r:id="rId1" display="业务  黄先生　TEL:2687217 MOBILE:13906028606     EMAIL:  huang.byron@cn.zim.com"/>
    <hyperlink ref="A56:J56" r:id="rId2" display="业务  Joy：TEL:0592-2687213          EMAIL:ye.joy@cn.zim.com"/>
    <hyperlink ref="A111:K111" r:id="rId3" display="业务  Elena   TEL:0592-2687212       EMAIL: Zhong.elena@cn.zim.com"/>
    <hyperlink ref="A324:I324" r:id="rId4" display="业务  黄先生　TEL:2687217 MOBILE:13906028606     EMAIL:  huang.byron@cn.zim.com"/>
    <hyperlink ref="A338:I338" r:id="rId5" display="业务  黄先生　TEL:2687217 MOBILE:13906028606     EMAIL:  huang.byron@cn.zim.com"/>
    <hyperlink ref="A182:I182" r:id="rId6" display="业务  黄先生　TEL:2687217 MOBILE:13906028606     EMAIL:  huang.byron@cn.zim.com"/>
    <hyperlink ref="A199:J199" r:id="rId7" display="订舱咨询（提交订舱；修改订舱；订舱状态咨询）:cnxia.booking@zim.com/cnxia.booking@goldstarline.com 客服热线:400 8191071"/>
    <hyperlink ref="A70:J70" r:id="rId8" display="业务  Joy：TEL:0592-2687213          EMAIL:ye.joy@cn.zim.com"/>
    <hyperlink ref="A84:J84" r:id="rId9" display="业务  Joy：TEL:0592-2687213          EMAIL:ye.joy@cn.zim.com"/>
    <hyperlink ref="A374:I374" r:id="rId10" display="业务  黄先生　TEL:2687217 MOBILE:13906028606     EMAIL:  huang.byron@cn.zim.com"/>
  </hyperlinks>
  <printOptions horizontalCentered="1"/>
  <pageMargins left="0.23622047244094499" right="0.23622047244094499" top="0.74803149606299202" bottom="0.74803149606299202" header="0.31496062992126" footer="0.31496062992126"/>
  <pageSetup paperSize="9" scale="22" fitToHeight="2" orientation="portrait" r:id="rId11"/>
  <headerFooter>
    <oddHeader>&amp;L&amp;G&amp;C&amp;"Tahoma,Bold"&amp;26ZIM/GSL XIAMEN BRANCH
&amp;8&amp;K00+000X&amp;12&amp;K01+000
&amp;20 以 星 / 金 星 轮 船 有 限 公司 厦 门 分 公 司
&amp;11 &amp;R&amp;"Tahoma,Regular"&amp;12
福建省厦门市厦禾路189号银行中心29楼06-07室
The Bank Centre, Unit 12,33th Floor, No.189,
 Xiahe Road ,xiamen, Fujian, 361003 China</oddHeader>
    <oddFooter>&amp;L&amp;"Tahoma,Regular"&amp;A&amp;C&amp;"Tahoma,Regular"For reference only&amp;R&amp;"Tahoma,Regular"&amp;P / &amp;N</oddFooter>
  </headerFooter>
  <rowBreaks count="7" manualBreakCount="7">
    <brk id="57" max="16383" man="1"/>
    <brk id="97" max="16383" man="1"/>
    <brk id="138" max="16383" man="1"/>
    <brk id="148" max="16383" man="1"/>
    <brk id="200" max="16383" man="1"/>
    <brk id="253" max="16383" man="1"/>
    <brk id="315" max="16383" man="1"/>
  </rowBreaks>
  <colBreaks count="1" manualBreakCount="1">
    <brk id="10" max="1048575" man="1"/>
  </colBreaks>
  <ignoredErrors>
    <ignoredError sqref="F223:F227" formula="1"/>
  </ignoredErrors>
  <legacyDrawingHF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2" ma:contentTypeDescription="Create a new document." ma:contentTypeScope="" ma:versionID="8d07b4fbec01ff546ac2b0ca4780d0c2">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aba86842fa604d8e334326b5b8d9f377"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16EC39-BA13-4BA2-A606-2A8E07F54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02FDF9-C04A-43CA-91D4-785258CE2775}">
  <ds:schemaRef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2006/metadata/properties"/>
    <ds:schemaRef ds:uri="b1f73714-b184-45b6-91f3-42294b9089fd"/>
    <ds:schemaRef ds:uri="482d0f04-9721-480e-a029-a91b4391d668"/>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C4EF5B3-74B8-4BA1-AC3A-7A2B05A9D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FUZ-XIA</vt:lpstr>
      <vt:lpstr>Jan</vt:lpstr>
      <vt:lpstr>Jan!Print_Area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2021-12-16T07:50:15Z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ies>
</file>