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20" yWindow="-120" windowWidth="20730" windowHeight="11160"/>
  </bookViews>
  <sheets>
    <sheet name="FUZ-XIA" sheetId="40" r:id="rId1"/>
    <sheet name="Sep" sheetId="39" r:id="rId2"/>
  </sheets>
  <calcPr calcId="145621"/>
</workbook>
</file>

<file path=xl/calcChain.xml><?xml version="1.0" encoding="utf-8"?>
<calcChain xmlns="http://schemas.openxmlformats.org/spreadsheetml/2006/main">
  <c r="E16" i="40" l="1"/>
  <c r="E18" i="40" s="1"/>
  <c r="E15" i="40"/>
  <c r="E17" i="40" s="1"/>
  <c r="E19" i="40" s="1"/>
  <c r="E14" i="40"/>
  <c r="E13" i="40"/>
  <c r="E9" i="40"/>
  <c r="E8" i="40"/>
  <c r="E10" i="40" s="1"/>
  <c r="E7" i="40"/>
  <c r="E6" i="40"/>
  <c r="I104" i="39" l="1"/>
  <c r="I105" i="39"/>
  <c r="I106" i="39"/>
  <c r="I107" i="39"/>
  <c r="I103" i="39"/>
  <c r="G105" i="39"/>
  <c r="F105" i="39" s="1"/>
  <c r="G104" i="39"/>
  <c r="F104" i="39" s="1"/>
  <c r="E104" i="39"/>
  <c r="D104" i="39"/>
  <c r="F103" i="39"/>
  <c r="E103" i="39"/>
  <c r="D103" i="39"/>
  <c r="F383" i="39"/>
  <c r="E383" i="39"/>
  <c r="D383" i="39"/>
  <c r="J10" i="39"/>
  <c r="J9" i="39"/>
  <c r="J8" i="39"/>
  <c r="J7" i="39"/>
  <c r="J6" i="39"/>
  <c r="G316" i="39"/>
  <c r="G317" i="39" s="1"/>
  <c r="G318" i="39" s="1"/>
  <c r="G319" i="39" s="1"/>
  <c r="L306" i="39"/>
  <c r="K306" i="39"/>
  <c r="J306" i="39"/>
  <c r="I306" i="39"/>
  <c r="H306" i="39"/>
  <c r="F306" i="39"/>
  <c r="E306" i="39"/>
  <c r="D306" i="39"/>
  <c r="H255" i="39"/>
  <c r="I255" i="39"/>
  <c r="J255" i="39"/>
  <c r="D255" i="39"/>
  <c r="E255" i="39"/>
  <c r="F255" i="39"/>
  <c r="G252" i="39"/>
  <c r="G253" i="39" s="1"/>
  <c r="G254" i="39" s="1"/>
  <c r="G255" i="39" s="1"/>
  <c r="G256" i="39" s="1"/>
  <c r="G106" i="39" l="1"/>
  <c r="D105" i="39"/>
  <c r="E105" i="39"/>
  <c r="G107" i="39" l="1"/>
  <c r="F106" i="39"/>
  <c r="E106" i="39"/>
  <c r="D106" i="39"/>
  <c r="D187" i="39"/>
  <c r="F187" i="39" s="1"/>
  <c r="E187" i="39"/>
  <c r="H187" i="39"/>
  <c r="I187" i="39"/>
  <c r="J187" i="39"/>
  <c r="J131" i="39"/>
  <c r="K131" i="39" s="1"/>
  <c r="L36" i="39"/>
  <c r="A36" i="39"/>
  <c r="G7" i="39"/>
  <c r="D7" i="39" s="1"/>
  <c r="C122" i="39"/>
  <c r="A122" i="39"/>
  <c r="G267" i="39"/>
  <c r="D267" i="39" s="1"/>
  <c r="G266" i="39"/>
  <c r="G117" i="39"/>
  <c r="A117" i="39"/>
  <c r="C117" i="39"/>
  <c r="D117" i="39"/>
  <c r="E117" i="39"/>
  <c r="F117" i="39"/>
  <c r="D367" i="39"/>
  <c r="E367" i="39"/>
  <c r="F367" i="39"/>
  <c r="E368" i="39"/>
  <c r="F368" i="39"/>
  <c r="G368" i="39"/>
  <c r="D368" i="39" s="1"/>
  <c r="G369" i="39"/>
  <c r="D354" i="39"/>
  <c r="E354" i="39"/>
  <c r="F354" i="39"/>
  <c r="E355" i="39"/>
  <c r="F355" i="39"/>
  <c r="G355" i="39"/>
  <c r="D355" i="39" s="1"/>
  <c r="G356" i="39"/>
  <c r="G213" i="39"/>
  <c r="D213" i="39" s="1"/>
  <c r="D77" i="39"/>
  <c r="E77" i="39"/>
  <c r="F77" i="39"/>
  <c r="I93" i="39"/>
  <c r="I94" i="39"/>
  <c r="I95" i="39" s="1"/>
  <c r="I92" i="39"/>
  <c r="G64" i="39"/>
  <c r="D64" i="39" s="1"/>
  <c r="A144" i="39"/>
  <c r="H144" i="39"/>
  <c r="I144" i="39"/>
  <c r="J144" i="39"/>
  <c r="M144" i="39" s="1"/>
  <c r="G145" i="39"/>
  <c r="D145" i="39" s="1"/>
  <c r="H145" i="39"/>
  <c r="H146" i="39"/>
  <c r="H147" i="39"/>
  <c r="A148" i="39"/>
  <c r="B148" i="39"/>
  <c r="H148" i="39"/>
  <c r="D157" i="39"/>
  <c r="E157" i="39"/>
  <c r="F157" i="39"/>
  <c r="H157" i="39"/>
  <c r="I157" i="39"/>
  <c r="D158" i="39"/>
  <c r="E158" i="39"/>
  <c r="F158" i="39"/>
  <c r="H158" i="39"/>
  <c r="I158" i="39"/>
  <c r="D159" i="39"/>
  <c r="E159" i="39"/>
  <c r="F159" i="39"/>
  <c r="H159" i="39"/>
  <c r="I159" i="39"/>
  <c r="D160" i="39"/>
  <c r="E160" i="39"/>
  <c r="F160" i="39"/>
  <c r="H160" i="39"/>
  <c r="I160" i="39"/>
  <c r="D183" i="39"/>
  <c r="F183" i="39" s="1"/>
  <c r="E183" i="39"/>
  <c r="H183" i="39"/>
  <c r="I183" i="39"/>
  <c r="J183" i="39"/>
  <c r="D184" i="39"/>
  <c r="F184" i="39" s="1"/>
  <c r="E184" i="39"/>
  <c r="H184" i="39"/>
  <c r="I184" i="39"/>
  <c r="J184" i="39"/>
  <c r="D185" i="39"/>
  <c r="E185" i="39"/>
  <c r="F185" i="39"/>
  <c r="H185" i="39"/>
  <c r="I185" i="39"/>
  <c r="J185" i="39"/>
  <c r="D186" i="39"/>
  <c r="F186" i="39" s="1"/>
  <c r="E186" i="39"/>
  <c r="H186" i="39"/>
  <c r="I186" i="39"/>
  <c r="J186" i="39"/>
  <c r="D198" i="39"/>
  <c r="E198" i="39"/>
  <c r="F198" i="39"/>
  <c r="D199" i="39"/>
  <c r="E199" i="39"/>
  <c r="F199" i="39"/>
  <c r="D200" i="39"/>
  <c r="E200" i="39"/>
  <c r="F200" i="39"/>
  <c r="D201" i="39"/>
  <c r="E201" i="39"/>
  <c r="F201" i="39"/>
  <c r="D212" i="39"/>
  <c r="E212" i="39"/>
  <c r="F212" i="39"/>
  <c r="H212" i="39"/>
  <c r="I212" i="39"/>
  <c r="J212" i="39"/>
  <c r="K212" i="39"/>
  <c r="K213" i="39"/>
  <c r="D227" i="39"/>
  <c r="E227" i="39"/>
  <c r="F227" i="39"/>
  <c r="E228" i="39"/>
  <c r="F228" i="39"/>
  <c r="G228" i="39"/>
  <c r="G229" i="39" s="1"/>
  <c r="D238" i="39"/>
  <c r="E238" i="39"/>
  <c r="F238" i="39"/>
  <c r="J238" i="39"/>
  <c r="G239" i="39"/>
  <c r="D239" i="39" s="1"/>
  <c r="I239" i="39"/>
  <c r="I240" i="39" s="1"/>
  <c r="D251" i="39"/>
  <c r="E251" i="39"/>
  <c r="F251" i="39"/>
  <c r="H251" i="39"/>
  <c r="I251" i="39"/>
  <c r="J251" i="39"/>
  <c r="D252" i="39"/>
  <c r="E252" i="39"/>
  <c r="F252" i="39"/>
  <c r="H252" i="39"/>
  <c r="I252" i="39"/>
  <c r="J252" i="39"/>
  <c r="D253" i="39"/>
  <c r="E253" i="39"/>
  <c r="F253" i="39"/>
  <c r="H253" i="39"/>
  <c r="I253" i="39"/>
  <c r="J253" i="39"/>
  <c r="D254" i="39"/>
  <c r="E254" i="39"/>
  <c r="F254" i="39"/>
  <c r="H254" i="39"/>
  <c r="I254" i="39"/>
  <c r="J254" i="39"/>
  <c r="D256" i="39"/>
  <c r="E256" i="39"/>
  <c r="F256" i="39"/>
  <c r="H256" i="39"/>
  <c r="I256" i="39"/>
  <c r="J256" i="39"/>
  <c r="D265" i="39"/>
  <c r="E265" i="39"/>
  <c r="F265" i="39"/>
  <c r="H265" i="39"/>
  <c r="I265" i="39"/>
  <c r="J265" i="39"/>
  <c r="D266" i="39"/>
  <c r="E266" i="39"/>
  <c r="F266" i="39"/>
  <c r="H266" i="39"/>
  <c r="I266" i="39"/>
  <c r="J266" i="39"/>
  <c r="D303" i="39"/>
  <c r="E303" i="39"/>
  <c r="F303" i="39"/>
  <c r="H303" i="39"/>
  <c r="I303" i="39"/>
  <c r="J303" i="39"/>
  <c r="K303" i="39"/>
  <c r="L303" i="39"/>
  <c r="D304" i="39"/>
  <c r="E304" i="39"/>
  <c r="F304" i="39"/>
  <c r="H304" i="39"/>
  <c r="I304" i="39"/>
  <c r="J304" i="39"/>
  <c r="K304" i="39"/>
  <c r="L304" i="39"/>
  <c r="D305" i="39"/>
  <c r="E305" i="39"/>
  <c r="F305" i="39"/>
  <c r="H305" i="39"/>
  <c r="I305" i="39"/>
  <c r="J305" i="39"/>
  <c r="K305" i="39"/>
  <c r="L305" i="39"/>
  <c r="D315" i="39"/>
  <c r="E315" i="39"/>
  <c r="F315" i="39"/>
  <c r="I315" i="39"/>
  <c r="J315" i="39"/>
  <c r="K315" i="39"/>
  <c r="L315" i="39"/>
  <c r="L316" i="39"/>
  <c r="J316" i="39"/>
  <c r="K316" i="39"/>
  <c r="D328" i="39"/>
  <c r="E328" i="39"/>
  <c r="F328" i="39"/>
  <c r="H328" i="39"/>
  <c r="I328" i="39" s="1"/>
  <c r="D329" i="39"/>
  <c r="E329" i="39"/>
  <c r="G329" i="39"/>
  <c r="F329" i="39" s="1"/>
  <c r="G330" i="39"/>
  <c r="G93" i="39" s="1"/>
  <c r="H330" i="39"/>
  <c r="I330" i="39" s="1"/>
  <c r="D341" i="39"/>
  <c r="E341" i="39"/>
  <c r="F341" i="39"/>
  <c r="I341" i="39"/>
  <c r="J341" i="39"/>
  <c r="K341" i="39"/>
  <c r="L341" i="39"/>
  <c r="D342" i="39"/>
  <c r="E342" i="39"/>
  <c r="F342" i="39"/>
  <c r="I342" i="39"/>
  <c r="J342" i="39"/>
  <c r="K342" i="39"/>
  <c r="L342" i="39"/>
  <c r="D343" i="39"/>
  <c r="E343" i="39"/>
  <c r="F343" i="39"/>
  <c r="I343" i="39"/>
  <c r="J343" i="39"/>
  <c r="K343" i="39"/>
  <c r="L343" i="39"/>
  <c r="D344" i="39"/>
  <c r="E344" i="39"/>
  <c r="F344" i="39"/>
  <c r="I344" i="39"/>
  <c r="J344" i="39"/>
  <c r="K344" i="39"/>
  <c r="L344" i="39"/>
  <c r="D345" i="39"/>
  <c r="E345" i="39"/>
  <c r="F345" i="39"/>
  <c r="I345" i="39"/>
  <c r="J345" i="39"/>
  <c r="K345" i="39"/>
  <c r="L345" i="39"/>
  <c r="I354" i="39"/>
  <c r="I355" i="39"/>
  <c r="I367" i="39"/>
  <c r="I368" i="39"/>
  <c r="H383" i="39"/>
  <c r="I383" i="39" s="1"/>
  <c r="J383" i="39" s="1"/>
  <c r="F384" i="39"/>
  <c r="E384" i="39" s="1"/>
  <c r="D384" i="39" s="1"/>
  <c r="H384" i="39"/>
  <c r="I384" i="39" s="1"/>
  <c r="J384" i="39" s="1"/>
  <c r="F385" i="39"/>
  <c r="E385" i="39" s="1"/>
  <c r="D385" i="39" s="1"/>
  <c r="H385" i="39"/>
  <c r="I385" i="39" s="1"/>
  <c r="J385" i="39" s="1"/>
  <c r="D414" i="39"/>
  <c r="E414" i="39"/>
  <c r="F414" i="39"/>
  <c r="H414" i="39"/>
  <c r="D415" i="39"/>
  <c r="E415" i="39"/>
  <c r="F415" i="39"/>
  <c r="H415" i="39"/>
  <c r="D416" i="39"/>
  <c r="E416" i="39"/>
  <c r="F416" i="39"/>
  <c r="H416" i="39"/>
  <c r="D417" i="39"/>
  <c r="H417" i="39"/>
  <c r="D418" i="39"/>
  <c r="E418" i="39"/>
  <c r="F418" i="39"/>
  <c r="H418" i="39"/>
  <c r="D419" i="39"/>
  <c r="E419" i="39"/>
  <c r="F419" i="39"/>
  <c r="H419" i="39"/>
  <c r="A131" i="39"/>
  <c r="B131" i="39"/>
  <c r="H131" i="39"/>
  <c r="I131" i="39"/>
  <c r="H132" i="39"/>
  <c r="I132" i="39"/>
  <c r="H133" i="39"/>
  <c r="H134" i="39"/>
  <c r="A135" i="39"/>
  <c r="H135" i="39"/>
  <c r="J117" i="39"/>
  <c r="M117" i="39" s="1"/>
  <c r="K117" i="39"/>
  <c r="L117" i="39"/>
  <c r="N117" i="39"/>
  <c r="D118" i="39"/>
  <c r="E118" i="39"/>
  <c r="F118" i="39"/>
  <c r="I118" i="39"/>
  <c r="J118" i="39"/>
  <c r="L118" i="39" s="1"/>
  <c r="K118" i="39"/>
  <c r="M118" i="39"/>
  <c r="N118" i="39"/>
  <c r="A119" i="39"/>
  <c r="C119" i="39"/>
  <c r="I119" i="39"/>
  <c r="I120" i="39" s="1"/>
  <c r="J119" i="39"/>
  <c r="M119" i="39" s="1"/>
  <c r="L119" i="39"/>
  <c r="A120" i="39"/>
  <c r="C120" i="39"/>
  <c r="A121" i="39"/>
  <c r="C121" i="39"/>
  <c r="J103" i="39"/>
  <c r="K103" i="39" s="1"/>
  <c r="L103" i="39" s="1"/>
  <c r="J104" i="39"/>
  <c r="K104" i="39" s="1"/>
  <c r="L104" i="39" s="1"/>
  <c r="A91" i="39"/>
  <c r="C91" i="39"/>
  <c r="G91" i="39"/>
  <c r="F91" i="39" s="1"/>
  <c r="J91" i="39"/>
  <c r="A92" i="39"/>
  <c r="C92" i="39"/>
  <c r="D92" i="39"/>
  <c r="E92" i="39"/>
  <c r="F92" i="39"/>
  <c r="G92" i="39"/>
  <c r="J92" i="39"/>
  <c r="A93" i="39"/>
  <c r="C93" i="39"/>
  <c r="A94" i="39"/>
  <c r="C94" i="39"/>
  <c r="A95" i="39"/>
  <c r="C95" i="39"/>
  <c r="H77" i="39"/>
  <c r="I77" i="39"/>
  <c r="J77" i="39"/>
  <c r="G78" i="39"/>
  <c r="H78" i="39" s="1"/>
  <c r="I78" i="39" s="1"/>
  <c r="J78" i="39" s="1"/>
  <c r="D63" i="39"/>
  <c r="E63" i="39"/>
  <c r="F63" i="39"/>
  <c r="H63" i="39"/>
  <c r="I63" i="39"/>
  <c r="J63" i="39"/>
  <c r="K63" i="39"/>
  <c r="L63" i="39"/>
  <c r="L64" i="39"/>
  <c r="D50" i="39"/>
  <c r="E50" i="39"/>
  <c r="F50" i="39"/>
  <c r="H50" i="39"/>
  <c r="I50" i="39"/>
  <c r="J50" i="39"/>
  <c r="G51" i="39"/>
  <c r="H51" i="39" s="1"/>
  <c r="G52" i="39"/>
  <c r="G53" i="39" s="1"/>
  <c r="B36" i="39"/>
  <c r="B144" i="39" s="1"/>
  <c r="C36" i="39"/>
  <c r="C131" i="39" s="1"/>
  <c r="D36" i="39"/>
  <c r="G36" i="39"/>
  <c r="J36" i="39" s="1"/>
  <c r="K36" i="39" s="1"/>
  <c r="A37" i="39"/>
  <c r="A132" i="39" s="1"/>
  <c r="B37" i="39"/>
  <c r="B145" i="39" s="1"/>
  <c r="C37" i="39"/>
  <c r="G37" i="39"/>
  <c r="F37" i="39" s="1"/>
  <c r="I37" i="39"/>
  <c r="I145" i="39" s="1"/>
  <c r="J145" i="39" s="1"/>
  <c r="L145" i="39" s="1"/>
  <c r="J37" i="39"/>
  <c r="K37" i="39"/>
  <c r="A38" i="39"/>
  <c r="A133" i="39" s="1"/>
  <c r="B38" i="39"/>
  <c r="C38" i="39"/>
  <c r="C146" i="39" s="1"/>
  <c r="A39" i="39"/>
  <c r="A147" i="39" s="1"/>
  <c r="B39" i="39"/>
  <c r="B147" i="39" s="1"/>
  <c r="C39" i="39"/>
  <c r="C147" i="39" s="1"/>
  <c r="A40" i="39"/>
  <c r="B40" i="39"/>
  <c r="B135" i="39" s="1"/>
  <c r="C40" i="39"/>
  <c r="C148" i="39" s="1"/>
  <c r="D24" i="39"/>
  <c r="E24" i="39"/>
  <c r="F24" i="39"/>
  <c r="H24" i="39"/>
  <c r="D6" i="39"/>
  <c r="E6" i="39"/>
  <c r="F6" i="39"/>
  <c r="F7" i="39"/>
  <c r="F107" i="39" l="1"/>
  <c r="E107" i="39"/>
  <c r="D107" i="39"/>
  <c r="J240" i="39"/>
  <c r="I241" i="39"/>
  <c r="J241" i="39" s="1"/>
  <c r="H53" i="39"/>
  <c r="I53" i="39" s="1"/>
  <c r="J53" i="39" s="1"/>
  <c r="E53" i="39"/>
  <c r="D53" i="39"/>
  <c r="F229" i="39"/>
  <c r="I229" i="39"/>
  <c r="J229" i="39"/>
  <c r="D229" i="39"/>
  <c r="E229" i="39"/>
  <c r="I121" i="39"/>
  <c r="J120" i="39"/>
  <c r="N120" i="39" s="1"/>
  <c r="J93" i="39"/>
  <c r="E93" i="39"/>
  <c r="F93" i="39"/>
  <c r="K64" i="39"/>
  <c r="J213" i="39"/>
  <c r="G65" i="39"/>
  <c r="J51" i="39"/>
  <c r="J64" i="39"/>
  <c r="D78" i="39"/>
  <c r="E91" i="39"/>
  <c r="G132" i="39"/>
  <c r="F330" i="39"/>
  <c r="I316" i="39"/>
  <c r="J239" i="39"/>
  <c r="I213" i="39"/>
  <c r="A145" i="39"/>
  <c r="C134" i="39"/>
  <c r="E330" i="39"/>
  <c r="E7" i="39"/>
  <c r="F51" i="39"/>
  <c r="D330" i="39"/>
  <c r="F316" i="39"/>
  <c r="F213" i="39"/>
  <c r="E78" i="39"/>
  <c r="H64" i="39"/>
  <c r="A134" i="39"/>
  <c r="E37" i="39"/>
  <c r="E51" i="39"/>
  <c r="F64" i="39"/>
  <c r="F417" i="39"/>
  <c r="H329" i="39"/>
  <c r="I329" i="39" s="1"/>
  <c r="E316" i="39"/>
  <c r="F239" i="39"/>
  <c r="D228" i="39"/>
  <c r="E213" i="39"/>
  <c r="G8" i="39"/>
  <c r="I64" i="39"/>
  <c r="D91" i="39"/>
  <c r="H213" i="39"/>
  <c r="D37" i="39"/>
  <c r="E64" i="39"/>
  <c r="E417" i="39"/>
  <c r="G331" i="39"/>
  <c r="G94" i="39" s="1"/>
  <c r="D94" i="39" s="1"/>
  <c r="D316" i="39"/>
  <c r="H267" i="39"/>
  <c r="G240" i="39"/>
  <c r="E239" i="39"/>
  <c r="G214" i="39"/>
  <c r="C135" i="39"/>
  <c r="C133" i="39"/>
  <c r="H52" i="39"/>
  <c r="I52" i="39"/>
  <c r="J52" i="39"/>
  <c r="E52" i="39"/>
  <c r="F52" i="39"/>
  <c r="J121" i="39"/>
  <c r="I122" i="39"/>
  <c r="J122" i="39" s="1"/>
  <c r="B134" i="39"/>
  <c r="G357" i="39"/>
  <c r="E356" i="39"/>
  <c r="I356" i="39"/>
  <c r="F356" i="39"/>
  <c r="K145" i="39"/>
  <c r="M145" i="39"/>
  <c r="N145" i="39"/>
  <c r="D52" i="39"/>
  <c r="F94" i="39"/>
  <c r="I133" i="39"/>
  <c r="J132" i="39"/>
  <c r="E145" i="39"/>
  <c r="F145" i="39"/>
  <c r="D356" i="39"/>
  <c r="A146" i="39"/>
  <c r="G144" i="39"/>
  <c r="G131" i="39"/>
  <c r="F36" i="39"/>
  <c r="H331" i="39"/>
  <c r="I331" i="39" s="1"/>
  <c r="E331" i="39"/>
  <c r="G332" i="39"/>
  <c r="E36" i="39"/>
  <c r="D331" i="39"/>
  <c r="I146" i="39"/>
  <c r="G370" i="39"/>
  <c r="D369" i="39"/>
  <c r="F369" i="39"/>
  <c r="E369" i="39"/>
  <c r="I369" i="39"/>
  <c r="C145" i="39"/>
  <c r="C132" i="39"/>
  <c r="F53" i="39"/>
  <c r="G54" i="39"/>
  <c r="F78" i="39"/>
  <c r="G79" i="39"/>
  <c r="G66" i="39"/>
  <c r="E65" i="39"/>
  <c r="F65" i="39"/>
  <c r="H65" i="39"/>
  <c r="K65" i="39"/>
  <c r="I267" i="39"/>
  <c r="J267" i="39"/>
  <c r="G119" i="39"/>
  <c r="G268" i="39"/>
  <c r="E267" i="39"/>
  <c r="F267" i="39"/>
  <c r="B146" i="39"/>
  <c r="B133" i="39"/>
  <c r="K120" i="39"/>
  <c r="L120" i="39"/>
  <c r="M120" i="39"/>
  <c r="N119" i="39"/>
  <c r="K119" i="39"/>
  <c r="N144" i="39"/>
  <c r="K144" i="39"/>
  <c r="L144" i="39"/>
  <c r="F8" i="39"/>
  <c r="D51" i="39"/>
  <c r="D93" i="39"/>
  <c r="B132" i="39"/>
  <c r="C144" i="39"/>
  <c r="L37" i="39"/>
  <c r="I38" i="39"/>
  <c r="I51" i="39"/>
  <c r="E214" i="39" l="1"/>
  <c r="D214" i="39"/>
  <c r="H214" i="39"/>
  <c r="K214" i="39"/>
  <c r="I214" i="39"/>
  <c r="G215" i="39"/>
  <c r="G38" i="39"/>
  <c r="G9" i="39"/>
  <c r="D8" i="39"/>
  <c r="E8" i="39"/>
  <c r="F240" i="39"/>
  <c r="E240" i="39"/>
  <c r="G241" i="39"/>
  <c r="D240" i="39"/>
  <c r="F214" i="39"/>
  <c r="F331" i="39"/>
  <c r="E94" i="39"/>
  <c r="D65" i="39"/>
  <c r="L65" i="39"/>
  <c r="I65" i="39"/>
  <c r="J65" i="39"/>
  <c r="J105" i="39"/>
  <c r="K105" i="39" s="1"/>
  <c r="L105" i="39" s="1"/>
  <c r="J214" i="39"/>
  <c r="J94" i="39"/>
  <c r="L317" i="39"/>
  <c r="D317" i="39"/>
  <c r="E317" i="39"/>
  <c r="F317" i="39"/>
  <c r="K317" i="39"/>
  <c r="I317" i="39"/>
  <c r="J317" i="39"/>
  <c r="F132" i="39"/>
  <c r="E132" i="39"/>
  <c r="D132" i="39"/>
  <c r="D119" i="39"/>
  <c r="E119" i="39"/>
  <c r="F119" i="39"/>
  <c r="L38" i="39"/>
  <c r="I39" i="39"/>
  <c r="D357" i="39"/>
  <c r="E357" i="39"/>
  <c r="F357" i="39"/>
  <c r="I357" i="39"/>
  <c r="G358" i="39"/>
  <c r="D79" i="39"/>
  <c r="G80" i="39"/>
  <c r="E79" i="39"/>
  <c r="F79" i="39"/>
  <c r="H79" i="39"/>
  <c r="I79" i="39" s="1"/>
  <c r="J79" i="39" s="1"/>
  <c r="D131" i="39"/>
  <c r="E131" i="39"/>
  <c r="F131" i="39"/>
  <c r="F144" i="39"/>
  <c r="D144" i="39"/>
  <c r="E144" i="39"/>
  <c r="N122" i="39"/>
  <c r="M122" i="39"/>
  <c r="K122" i="39"/>
  <c r="L122" i="39"/>
  <c r="J54" i="39"/>
  <c r="D54" i="39"/>
  <c r="I54" i="39"/>
  <c r="E54" i="39"/>
  <c r="F54" i="39"/>
  <c r="H54" i="39"/>
  <c r="M121" i="39"/>
  <c r="N121" i="39"/>
  <c r="K121" i="39"/>
  <c r="L121" i="39"/>
  <c r="J146" i="39"/>
  <c r="I147" i="39"/>
  <c r="D332" i="39"/>
  <c r="H332" i="39"/>
  <c r="I332" i="39" s="1"/>
  <c r="G95" i="39"/>
  <c r="E332" i="39"/>
  <c r="F332" i="39"/>
  <c r="N132" i="39"/>
  <c r="N131" i="39" s="1"/>
  <c r="K132" i="39"/>
  <c r="L132" i="39"/>
  <c r="L131" i="39" s="1"/>
  <c r="M132" i="39"/>
  <c r="M131" i="39" s="1"/>
  <c r="G120" i="39"/>
  <c r="D268" i="39"/>
  <c r="E268" i="39"/>
  <c r="H268" i="39"/>
  <c r="G269" i="39"/>
  <c r="I268" i="39"/>
  <c r="J268" i="39"/>
  <c r="F268" i="39"/>
  <c r="E66" i="39"/>
  <c r="G67" i="39"/>
  <c r="F66" i="39"/>
  <c r="H66" i="39"/>
  <c r="K66" i="39"/>
  <c r="D66" i="39"/>
  <c r="I66" i="39"/>
  <c r="J66" i="39"/>
  <c r="L66" i="39"/>
  <c r="D370" i="39"/>
  <c r="E370" i="39"/>
  <c r="F370" i="39"/>
  <c r="I370" i="39"/>
  <c r="G371" i="39"/>
  <c r="J133" i="39"/>
  <c r="I134" i="39"/>
  <c r="L318" i="39" l="1"/>
  <c r="D318" i="39"/>
  <c r="E318" i="39"/>
  <c r="F318" i="39"/>
  <c r="I318" i="39"/>
  <c r="J318" i="39"/>
  <c r="K318" i="39"/>
  <c r="D241" i="39"/>
  <c r="F241" i="39"/>
  <c r="E241" i="39"/>
  <c r="G146" i="39"/>
  <c r="G133" i="39"/>
  <c r="E38" i="39"/>
  <c r="F38" i="39"/>
  <c r="J38" i="39"/>
  <c r="K38" i="39" s="1"/>
  <c r="D38" i="39"/>
  <c r="E215" i="39"/>
  <c r="I215" i="39"/>
  <c r="K215" i="39"/>
  <c r="H215" i="39"/>
  <c r="G216" i="39"/>
  <c r="D215" i="39"/>
  <c r="F215" i="39"/>
  <c r="J215" i="39"/>
  <c r="G10" i="39"/>
  <c r="E9" i="39"/>
  <c r="F9" i="39"/>
  <c r="D9" i="39"/>
  <c r="G39" i="39"/>
  <c r="J106" i="39"/>
  <c r="K106" i="39" s="1"/>
  <c r="L106" i="39" s="1"/>
  <c r="F120" i="39"/>
  <c r="D120" i="39"/>
  <c r="E120" i="39"/>
  <c r="K146" i="39"/>
  <c r="L146" i="39"/>
  <c r="M146" i="39"/>
  <c r="N146" i="39"/>
  <c r="I40" i="39"/>
  <c r="L40" i="39" s="1"/>
  <c r="L39" i="39"/>
  <c r="D269" i="39"/>
  <c r="E269" i="39"/>
  <c r="H269" i="39"/>
  <c r="F269" i="39"/>
  <c r="J269" i="39"/>
  <c r="I269" i="39"/>
  <c r="G270" i="39"/>
  <c r="G121" i="39"/>
  <c r="D80" i="39"/>
  <c r="E80" i="39"/>
  <c r="H80" i="39"/>
  <c r="I80" i="39" s="1"/>
  <c r="J80" i="39" s="1"/>
  <c r="F80" i="39"/>
  <c r="G81" i="39"/>
  <c r="E67" i="39"/>
  <c r="F67" i="39"/>
  <c r="H67" i="39"/>
  <c r="K67" i="39"/>
  <c r="L67" i="39"/>
  <c r="I67" i="39"/>
  <c r="D67" i="39"/>
  <c r="J67" i="39"/>
  <c r="F95" i="39"/>
  <c r="D95" i="39"/>
  <c r="E95" i="39"/>
  <c r="J95" i="39"/>
  <c r="I135" i="39"/>
  <c r="J135" i="39" s="1"/>
  <c r="J134" i="39"/>
  <c r="K133" i="39"/>
  <c r="N133" i="39"/>
  <c r="L133" i="39"/>
  <c r="M133" i="39"/>
  <c r="I148" i="39"/>
  <c r="J148" i="39" s="1"/>
  <c r="J147" i="39"/>
  <c r="D371" i="39"/>
  <c r="E371" i="39"/>
  <c r="F371" i="39"/>
  <c r="I371" i="39"/>
  <c r="E358" i="39"/>
  <c r="F358" i="39"/>
  <c r="D358" i="39"/>
  <c r="I358" i="39"/>
  <c r="D133" i="39" l="1"/>
  <c r="F133" i="39"/>
  <c r="E133" i="39"/>
  <c r="F146" i="39"/>
  <c r="E146" i="39"/>
  <c r="D146" i="39"/>
  <c r="L319" i="39"/>
  <c r="D319" i="39"/>
  <c r="E319" i="39"/>
  <c r="K319" i="39"/>
  <c r="F319" i="39"/>
  <c r="I319" i="39"/>
  <c r="J319" i="39"/>
  <c r="G134" i="39"/>
  <c r="F39" i="39"/>
  <c r="E39" i="39"/>
  <c r="G147" i="39"/>
  <c r="J39" i="39"/>
  <c r="K39" i="39" s="1"/>
  <c r="D39" i="39"/>
  <c r="E216" i="39"/>
  <c r="D216" i="39"/>
  <c r="H216" i="39"/>
  <c r="I216" i="39"/>
  <c r="K216" i="39"/>
  <c r="J216" i="39"/>
  <c r="F216" i="39"/>
  <c r="D10" i="39"/>
  <c r="F10" i="39"/>
  <c r="E10" i="39"/>
  <c r="G40" i="39"/>
  <c r="J107" i="39"/>
  <c r="K107" i="39" s="1"/>
  <c r="L107" i="39" s="1"/>
  <c r="F121" i="39"/>
  <c r="D121" i="39"/>
  <c r="E121" i="39"/>
  <c r="D81" i="39"/>
  <c r="E81" i="39"/>
  <c r="F81" i="39"/>
  <c r="G82" i="39"/>
  <c r="H81" i="39"/>
  <c r="I81" i="39" s="1"/>
  <c r="J81" i="39" s="1"/>
  <c r="L147" i="39"/>
  <c r="M147" i="39"/>
  <c r="N147" i="39"/>
  <c r="K147" i="39"/>
  <c r="F270" i="39"/>
  <c r="G122" i="39"/>
  <c r="H270" i="39"/>
  <c r="I270" i="39"/>
  <c r="J270" i="39"/>
  <c r="D270" i="39"/>
  <c r="E270" i="39"/>
  <c r="N148" i="39"/>
  <c r="K148" i="39"/>
  <c r="L148" i="39"/>
  <c r="M148" i="39"/>
  <c r="L134" i="39"/>
  <c r="M134" i="39"/>
  <c r="N134" i="39"/>
  <c r="K134" i="39"/>
  <c r="L135" i="39"/>
  <c r="K135" i="39"/>
  <c r="M135" i="39"/>
  <c r="N135" i="39"/>
  <c r="E40" i="39" l="1"/>
  <c r="F40" i="39"/>
  <c r="J40" i="39"/>
  <c r="K40" i="39" s="1"/>
  <c r="G148" i="39"/>
  <c r="D40" i="39"/>
  <c r="G135" i="39"/>
  <c r="F134" i="39"/>
  <c r="D134" i="39"/>
  <c r="E134" i="39"/>
  <c r="D147" i="39"/>
  <c r="E147" i="39"/>
  <c r="F147" i="39"/>
  <c r="H82" i="39"/>
  <c r="I82" i="39" s="1"/>
  <c r="J82" i="39" s="1"/>
  <c r="E82" i="39"/>
  <c r="F82" i="39"/>
  <c r="D82" i="39"/>
  <c r="D122" i="39"/>
  <c r="F122" i="39"/>
  <c r="E122" i="39"/>
  <c r="E135" i="39" l="1"/>
  <c r="F135" i="39"/>
  <c r="D135" i="39"/>
  <c r="F148" i="39"/>
  <c r="D148" i="39"/>
  <c r="E148" i="39"/>
</calcChain>
</file>

<file path=xl/sharedStrings.xml><?xml version="1.0" encoding="utf-8"?>
<sst xmlns="http://schemas.openxmlformats.org/spreadsheetml/2006/main" count="1010" uniqueCount="552">
  <si>
    <t>ZNP</t>
  </si>
  <si>
    <t xml:space="preserve">SI截周三 12：00;     进场/VGM/申报/海关截单：周四 18：00;      截放行:周六 12：00  </t>
  </si>
  <si>
    <t>VSL/VOY</t>
  </si>
  <si>
    <t>IMO UN NO.</t>
  </si>
  <si>
    <t>VSL CODE</t>
  </si>
  <si>
    <t>进场/VGM/申报/海关</t>
  </si>
  <si>
    <t>截放行</t>
  </si>
  <si>
    <t>ACI截申报</t>
  </si>
  <si>
    <t>ETD</t>
  </si>
  <si>
    <t>MAINLINER</t>
  </si>
  <si>
    <t xml:space="preserve">ETD </t>
  </si>
  <si>
    <t>ETA</t>
  </si>
  <si>
    <t>XIAMEN</t>
  </si>
  <si>
    <t>VANCOUVER(BC)</t>
  </si>
  <si>
    <t>Dowell time is approx 2-4 Days  to put on rail in Vancouver</t>
  </si>
  <si>
    <t>Transit time from Vancouver to Toronto/Montreal  is 7-9 Days</t>
  </si>
  <si>
    <t>Expedited Rail Service(ERS)=&gt;Additional premium fee of CAD275 per container is charged by the CN terminal to make special arrangements</t>
  </si>
  <si>
    <t xml:space="preserve">In order to group the containers under a “hot box” program before loading on rail.  </t>
  </si>
  <si>
    <t xml:space="preserve">The ERS application must be submitted at least two working Days before vessel arrival by C/ </t>
  </si>
  <si>
    <t>业务  杨先生：0592-2398239 EXT 225/ DIRECT LINE: 2687225 FAX: 2687206          EMAIL: yang.michael @cn.zim.com</t>
  </si>
  <si>
    <t>订舱咨询（提交订舱；修改订舱；订舱状态咨询）:cnxia.booking@zim.com 客服热线:400 8191071</t>
  </si>
  <si>
    <t>ZEX</t>
  </si>
  <si>
    <t xml:space="preserve">美西快航(T/S SERVICE)  </t>
  </si>
  <si>
    <t xml:space="preserve">船舶代理:外代; 挂靠码头: 海润码头 </t>
  </si>
  <si>
    <t>海关报关截单: 周一10:00;   码头放行截单: 周一12:00;   提单(AMS)截单:周日 12:00</t>
  </si>
  <si>
    <t>截放行</t>
    <phoneticPr fontId="2" type="noConversion"/>
  </si>
  <si>
    <t>截提单
(AMS CUT OFF 12:00 FRI )</t>
  </si>
  <si>
    <t>LOS ANGELES(LA) (15DAYS)
(WBCT TERMINAL)</t>
  </si>
  <si>
    <t>TACOMA (WA)
(HUSKEY TERMINAL)</t>
  </si>
  <si>
    <t>业务 MICHAEL YANG   TEL:0592-2687225 13950182991       EMAIL:yang.michael@cn.zim.com</t>
  </si>
  <si>
    <t>订舱咨询（提交订舱；修改订舱；订舱状态咨询）:cnsth.booking@zim.com 客服热线:400 8191071</t>
  </si>
  <si>
    <t>ZCP</t>
  </si>
  <si>
    <t xml:space="preserve">美东&amp;中南美 Caribbean via Kingston(T/S SERVICE)  </t>
  </si>
  <si>
    <t xml:space="preserve">船舶代理:外代; 挂靠码头:海润 </t>
  </si>
  <si>
    <t>海关截报关时间:周四 12:00; 码头截放行时间周四 18:00; 截提单周四12:00</t>
  </si>
  <si>
    <t>进场/VGM
/申报/海关</t>
  </si>
  <si>
    <t>ACI截申报</t>
    <phoneticPr fontId="2" type="noConversion"/>
  </si>
  <si>
    <t>ETD</t>
    <phoneticPr fontId="2" type="noConversion"/>
  </si>
  <si>
    <t>VSL NO.</t>
  </si>
  <si>
    <t>ETA KRPUS</t>
  </si>
  <si>
    <t>KINGSTON 
(30DAYS)</t>
  </si>
  <si>
    <t>CHARLESTON (SC)(34DAYS)</t>
  </si>
  <si>
    <t>BALBOA(PABLB) 
(NC)(28DAYS)</t>
  </si>
  <si>
    <r>
      <rPr>
        <b/>
        <sz val="12"/>
        <rFont val="Tahoma"/>
        <family val="2"/>
      </rPr>
      <t xml:space="preserve">Delivery via Kingston: </t>
    </r>
    <r>
      <rPr>
        <sz val="12"/>
        <rFont val="Tahoma"/>
        <family val="2"/>
      </rPr>
      <t xml:space="preserve">HALIFAX (NS),BARRANQUILLA,BELIZE CITY, BRIDGETOWN, CARTAGENA, CAUCEDO,GEORGETOWN, EL GUAMACHE, GUATEMALA CITY,SAN JUAN, GUANTA, LA GUAIRA,  MARACAIBO, PUERTO CABELLO,   PUERTO CORTES,  PARAMARIBO，SAN JOSE, SAN PEDRO SULA, PORT AU PRINCE, PORT OF SPAIN,  SAN SALVADOR,
</t>
    </r>
    <r>
      <rPr>
        <b/>
        <sz val="12"/>
        <rFont val="Tahoma"/>
        <family val="2"/>
      </rPr>
      <t xml:space="preserve">Via Ningbo: </t>
    </r>
    <r>
      <rPr>
        <sz val="12"/>
        <rFont val="Tahoma"/>
        <family val="2"/>
      </rPr>
      <t>JACKSONVILLE (FL),WILMINGTON (NC)</t>
    </r>
  </si>
  <si>
    <t>业务  Michael ：0592-2398239 EXT 225/ DIRECT LINE: 0592-2687225 FAX:0592-2687206          EMAIL:yang.michael@cn.zim.com</t>
  </si>
  <si>
    <t>订舱咨询（提交订舱；修改订舱；订舱状态咨询）:cnxia.booking@zim.com 客服热线:400 8191071 /400 8989 979 (请在往来邮件主题上添加航线名+目的港名称)</t>
  </si>
  <si>
    <t>ZBA</t>
  </si>
  <si>
    <t>美东(DIRECT SERVICE)</t>
  </si>
  <si>
    <t>船舶代理:外代; 挂靠码头:嵩屿</t>
  </si>
  <si>
    <t>(5月中旬挂靠码头，假如有变更，最终以船代SO显示为准！）</t>
  </si>
  <si>
    <t xml:space="preserve">SI截周二 12：00;     进场/VGM/申报/海关截单：周三 18：00;      截放行:周三 12：00  </t>
  </si>
  <si>
    <t>AMS截申报</t>
    <phoneticPr fontId="2" type="noConversion"/>
  </si>
  <si>
    <t>NEW YORK (NY)
USNYC</t>
  </si>
  <si>
    <t xml:space="preserve">NORFOLK (VA)
USORF </t>
  </si>
  <si>
    <t>BALTIMORE (MD)
UABAL</t>
  </si>
  <si>
    <t>9502910</t>
  </si>
  <si>
    <t>业务  Joy：TEL:0592-2687213          EMAIL: ye.joy@cn.zim.com</t>
  </si>
  <si>
    <t>订舱咨询（提交订舱；修改订舱；订舱状态咨询）:cnxia.booking@zim.com 客服热线:400 8191 071/400 8989 979  (请在往来邮件主题上添加航线名+目的港名称)</t>
  </si>
  <si>
    <t>ZSA</t>
  </si>
  <si>
    <t xml:space="preserve">美东(DIRECT SERVICE)+中南美 Caribbean via Cristobal(T/S SERVICE) </t>
  </si>
  <si>
    <t>船舶代理:外代; 挂靠码头:国际货柜码头</t>
  </si>
  <si>
    <t xml:space="preserve">SI截 周日 12：00;     进场/VGM/申报/海关截单 周一 12：00;     截放行 周一 18：00  </t>
  </si>
  <si>
    <t>CRISTOBAL
PACBL</t>
  </si>
  <si>
    <t xml:space="preserve">SAVANNAH (GA)
USSAV(33DAYS) </t>
  </si>
  <si>
    <t>JACKSONVILLE (FL)
USJAX(37DAYS)</t>
  </si>
  <si>
    <t>WILMINGTON (NC)
USILM(39DAYS)</t>
  </si>
  <si>
    <t>NEW YORK (NY)
USNYC(42DAYS)</t>
  </si>
  <si>
    <t>9627916</t>
  </si>
  <si>
    <t>9305477</t>
  </si>
  <si>
    <t>ZGX</t>
    <phoneticPr fontId="2" type="noConversion"/>
  </si>
  <si>
    <t>美国湾区线(DIRECT SERVICE)</t>
  </si>
  <si>
    <r>
      <t xml:space="preserve">Houston (TX)
</t>
    </r>
    <r>
      <rPr>
        <sz val="12"/>
        <rFont val="Tahoma"/>
        <family val="2"/>
      </rPr>
      <t>(29DAYS)</t>
    </r>
  </si>
  <si>
    <r>
      <t xml:space="preserve">Mobile (AL)
</t>
    </r>
    <r>
      <rPr>
        <sz val="12"/>
        <rFont val="Tahoma"/>
        <family val="2"/>
      </rPr>
      <t>(33DAYS)</t>
    </r>
  </si>
  <si>
    <r>
      <t xml:space="preserve">Tampa (FL)
</t>
    </r>
    <r>
      <rPr>
        <sz val="12"/>
        <rFont val="Tahoma"/>
        <family val="2"/>
      </rPr>
      <t>(35DAYS)</t>
    </r>
  </si>
  <si>
    <t>业务  Michael Yang：TEL:0592-2687225         EMAIL: yang.michael@zim.com</t>
  </si>
  <si>
    <t>订舱咨询（提交订舱；修改订舱；订舱状态咨询）:cnxia.booking@zim.com 客服热线:400 8191071 (请在往来邮件主题上添加航线名+目的港名称)</t>
  </si>
  <si>
    <t xml:space="preserve">美东(T/S SERVICE)  </t>
  </si>
  <si>
    <t>船舶代理:外运;  挂靠码头:海天码头</t>
  </si>
  <si>
    <t>海关截单 周三 16:00;  截放行 周四 12:00; 截提单 周三 17:00</t>
  </si>
  <si>
    <t>截提单</t>
    <phoneticPr fontId="2" type="noConversion"/>
  </si>
  <si>
    <t>MAINLINER</t>
    <phoneticPr fontId="2" type="noConversion"/>
  </si>
  <si>
    <t>HKG</t>
  </si>
  <si>
    <t>USMIA (45DAYS)</t>
  </si>
  <si>
    <t>TBN</t>
  </si>
  <si>
    <t>ZMP</t>
  </si>
  <si>
    <t xml:space="preserve">NEW 地中海 &amp; 黑海航线 (T/S SERVICE)  </t>
  </si>
  <si>
    <t>进场/VGM/申报/海关</t>
    <phoneticPr fontId="2" type="noConversion"/>
  </si>
  <si>
    <t>截SI</t>
  </si>
  <si>
    <t>HAIFA (ILHFA)</t>
  </si>
  <si>
    <t>ASHDOD (ILASH)</t>
  </si>
  <si>
    <t>ISTANBUL AMBARLI(TRKPX)</t>
  </si>
  <si>
    <t>YARIMCA(TRYAR)</t>
  </si>
  <si>
    <t>业务  Elena   TEL:0592-2687212       EMAIL: Zhong.elena@cn.zim.com</t>
  </si>
  <si>
    <t>订舱咨询（提交订舱；修改订舱；订舱状态咨询）:cnxia.booking@zim.com/cnxia.booking@goldstarline.com 客服热线:400 8191071</t>
  </si>
  <si>
    <t>ASE</t>
  </si>
  <si>
    <t xml:space="preserve">南美东 ECSA (T/S SERVICE)  </t>
  </si>
  <si>
    <r>
      <rPr>
        <b/>
        <sz val="12"/>
        <color rgb="FFFF0000"/>
        <rFont val="宋体"/>
        <charset val="134"/>
      </rPr>
      <t>船舶代理:外运</t>
    </r>
    <r>
      <rPr>
        <b/>
        <sz val="12"/>
        <color theme="1"/>
        <rFont val="宋体"/>
        <family val="3"/>
        <charset val="134"/>
      </rPr>
      <t>; 挂靠码头:海天 （请以确认上的操作时间及码头资料为准）</t>
    </r>
  </si>
  <si>
    <t>海关截单:周四 12:00;  截放行:周四 18:00; 截提单(SI CUT OFF ):周三(WED) 下午18:00</t>
  </si>
  <si>
    <t>海关截单</t>
    <phoneticPr fontId="2" type="noConversion"/>
  </si>
  <si>
    <t>截提单</t>
  </si>
  <si>
    <t>M.V.</t>
  </si>
  <si>
    <t>ETD T/S</t>
  </si>
  <si>
    <t>SANTOS (BRSNT)</t>
  </si>
  <si>
    <t>ITAPOA (BRIIP)</t>
  </si>
  <si>
    <t>APM TERMINAL 4 (ARTPF ) 
(ARBUE)</t>
  </si>
  <si>
    <t>MONTEVIDEO (UYMVD)</t>
  </si>
  <si>
    <t>PARANAGUA
(BRPGU)</t>
  </si>
  <si>
    <t>SA2</t>
  </si>
  <si>
    <t>业务   钟小姐　 TEL:0592-2687212/13400792504            EMAIL:  zhong.elena@cn.zim.com</t>
  </si>
  <si>
    <t>订舱咨询（提交订舱；修改订舱；订舱状态咨询）:cnxia.booking@zim.com/cnxia.booking@goldstarline.com 客服热线:400 8191071</t>
    <phoneticPr fontId="2" type="noConversion"/>
  </si>
  <si>
    <t>ZCX</t>
  </si>
  <si>
    <t>南美西 WCSA  (T/S SERVICE)  VIA PUSAN &amp; BALBOA</t>
  </si>
  <si>
    <t xml:space="preserve">ETA BALBOA
(PABLB) 28DAYS </t>
  </si>
  <si>
    <t>BUENAVENTURA
(COBNV) 31DAYS</t>
  </si>
  <si>
    <t>GUAYAQUIL
(ECGYL) 33DAYS</t>
  </si>
  <si>
    <t>CALLAO(PECLO)
36DAYS</t>
  </si>
  <si>
    <t>SAN ANTONIO
(CLIIC) 42DAYS</t>
  </si>
  <si>
    <t>业务   钟小姐/杨先生　 TEL:0592-13400792504/13950182991            EMAIL:  zhong.elena@cn.zim.com/yang.michael@cn.zim.com</t>
  </si>
  <si>
    <t>OBX</t>
  </si>
  <si>
    <t>南美西 WCCA  (T/S SERVICE)  VIA PUSAN &amp; BALBOA</t>
  </si>
  <si>
    <t>CALDERA
(CRPCD) 33DAYS</t>
  </si>
  <si>
    <t>CORINTO
(NICOR) 35DAYS</t>
  </si>
  <si>
    <t>ACAJUTLA
(SVACJ) 39DAY</t>
  </si>
  <si>
    <t>PUERTO QUETZAL
(GTJQZ) 42DAYS</t>
  </si>
  <si>
    <t>CVX</t>
  </si>
  <si>
    <t>越泰线 (胡志明/曼谷/林查班)     备有大量冻柜 特种柜</t>
  </si>
  <si>
    <t>船舶代理:外运;  挂靠码头: 海天码头</t>
  </si>
  <si>
    <t>海关截单:周二 12:00;  截放行:周二 18:00; 截提单(SI CUT OFF):周一 (MON.)18:00</t>
  </si>
  <si>
    <t>截提单
(SI CUT OFF 12:00 MON.)</t>
  </si>
  <si>
    <t>ETA</t>
    <phoneticPr fontId="2" type="noConversion"/>
  </si>
  <si>
    <t>HO CHI MINH CITY
(CAT LAI TERMINAL/3Days)</t>
  </si>
  <si>
    <t>LAEM CHABANG
(KERRY SIAM SEA PORT/6Days)</t>
  </si>
  <si>
    <t>1)林查班内拖：ICD LAT KRABANG/SIAM CONTAINER TRANSPORT &amp; TERMINAL/ESCO LEM B.3</t>
  </si>
  <si>
    <t xml:space="preserve">2) 胡志明中转：PHNOM PENH; </t>
  </si>
  <si>
    <r>
      <rPr>
        <sz val="12"/>
        <color theme="1"/>
        <rFont val="宋体"/>
        <family val="3"/>
        <charset val="134"/>
      </rPr>
      <t>业务</t>
    </r>
    <r>
      <rPr>
        <b/>
        <sz val="12"/>
        <color theme="1"/>
        <rFont val="Tahoma"/>
        <family val="2"/>
      </rPr>
      <t xml:space="preserve"> </t>
    </r>
    <r>
      <rPr>
        <sz val="12"/>
        <color theme="1"/>
        <rFont val="Tahoma"/>
        <family val="2"/>
      </rPr>
      <t xml:space="preserve"> </t>
    </r>
    <r>
      <rPr>
        <sz val="12"/>
        <color theme="1"/>
        <rFont val="宋体"/>
        <family val="3"/>
        <charset val="134"/>
      </rPr>
      <t>康小姐　</t>
    </r>
    <r>
      <rPr>
        <sz val="12"/>
        <color theme="1"/>
        <rFont val="Tahoma"/>
        <family val="2"/>
      </rPr>
      <t>TEL: 2687215     MOBILE: 13606051686</t>
    </r>
  </si>
  <si>
    <t>CT3</t>
  </si>
  <si>
    <t>泰越线2 (林查班/曼谷/海防)     备有大量冻柜 特种柜</t>
  </si>
  <si>
    <t>船舶代理:外运;  挂靠码头: 海天码头</t>
    <phoneticPr fontId="2" type="noConversion"/>
  </si>
  <si>
    <t>海关截单:周五 16:00;  截放行:周六12:00; 截提单(SI CUT OFF):周五(FRI.) 12:00</t>
  </si>
  <si>
    <t>截提单
(SI CUT OFF 12: 00 FRI.)</t>
  </si>
  <si>
    <r>
      <t>LAEM CHABANG
(</t>
    </r>
    <r>
      <rPr>
        <sz val="12"/>
        <color rgb="FFFF0000"/>
        <rFont val="Tahoma"/>
        <family val="2"/>
      </rPr>
      <t>KERRY SIAM SEA PORT</t>
    </r>
    <r>
      <rPr>
        <sz val="12"/>
        <rFont val="Tahoma"/>
        <family val="2"/>
        <charset val="134"/>
      </rPr>
      <t>/5Days)</t>
    </r>
  </si>
  <si>
    <t>BANGKOK 
(PAT/6Days)</t>
  </si>
  <si>
    <t>HAIPHONG
(NAM DINH VU/13Days)</t>
  </si>
  <si>
    <t>BLANK</t>
  </si>
  <si>
    <r>
      <rPr>
        <sz val="12"/>
        <color theme="1"/>
        <rFont val="宋体"/>
        <family val="3"/>
        <charset val="134"/>
      </rPr>
      <t>泰国业务</t>
    </r>
    <r>
      <rPr>
        <b/>
        <sz val="12"/>
        <color theme="1"/>
        <rFont val="Tahoma"/>
        <family val="2"/>
      </rPr>
      <t xml:space="preserve"> </t>
    </r>
    <r>
      <rPr>
        <sz val="12"/>
        <color theme="1"/>
        <rFont val="Tahoma"/>
        <family val="2"/>
      </rPr>
      <t xml:space="preserve"> </t>
    </r>
    <r>
      <rPr>
        <sz val="12"/>
        <color theme="1"/>
        <rFont val="宋体"/>
        <family val="3"/>
        <charset val="134"/>
      </rPr>
      <t>康小姐　</t>
    </r>
    <r>
      <rPr>
        <sz val="12"/>
        <color theme="1"/>
        <rFont val="Tahoma"/>
        <family val="2"/>
      </rPr>
      <t>TEL: 2687215     MOBILE: 13606051686</t>
    </r>
    <r>
      <rPr>
        <sz val="12"/>
        <color indexed="8"/>
        <rFont val="Tahoma"/>
        <family val="2"/>
      </rPr>
      <t xml:space="preserve">             海防业务 胡先生  TEL2689803  MOBILE:15880287084</t>
    </r>
  </si>
  <si>
    <t>CTV</t>
  </si>
  <si>
    <t>泰越线 (林查班/曼谷/胡志明)     备有大量冻柜 特种柜</t>
  </si>
  <si>
    <r>
      <t>LAEM CHABANG
(</t>
    </r>
    <r>
      <rPr>
        <sz val="12"/>
        <color rgb="FFFF0000"/>
        <rFont val="Tahoma"/>
        <family val="2"/>
      </rPr>
      <t>C3</t>
    </r>
    <r>
      <rPr>
        <sz val="12"/>
        <rFont val="Tahoma"/>
        <family val="2"/>
        <charset val="134"/>
      </rPr>
      <t>/5Days)</t>
    </r>
  </si>
  <si>
    <t>HO CHI MINH CITY
(CAT LAI TERMINAL/10Days)</t>
  </si>
  <si>
    <t>1) 林查班内拖：ICD LAT KRABANG/SIAM CONTAINER TRANSPORT &amp; TERMINAL/ESCO LEM B.3</t>
  </si>
  <si>
    <t>RUS</t>
  </si>
  <si>
    <t>海参威线(Russia Star Service)</t>
  </si>
  <si>
    <t>船舶代理:外运  挂靠码头: 海天</t>
  </si>
  <si>
    <t>IM8O UN NO.</t>
  </si>
  <si>
    <t>截提单
(SI CUT OFF 18:00 WED)</t>
  </si>
  <si>
    <t>T/S PORT</t>
  </si>
  <si>
    <t>VLADIVOSTOK
(PLT TERMINAL)</t>
  </si>
  <si>
    <t>GSL AFRICA 921S</t>
  </si>
  <si>
    <t>LZH 921S</t>
  </si>
  <si>
    <t>DELOS WAVE 129S</t>
  </si>
  <si>
    <t>UGJ 129S</t>
  </si>
  <si>
    <t>ALS VENUS 2S</t>
  </si>
  <si>
    <t>AE6 2S</t>
  </si>
  <si>
    <t>NEW JERSEY TRADER 16S</t>
  </si>
  <si>
    <t>NJ1 17S</t>
  </si>
  <si>
    <t>**SUBJECT TO ALTERNATION WITHOUT NOTICE**</t>
  </si>
  <si>
    <t>SYDNEY 中转 TAURANGA AUCKLAND</t>
  </si>
  <si>
    <t>业务  Tom Hu　     EMAIL:  Hu.Tom@cn.zim.com</t>
  </si>
  <si>
    <t>CM1
(New China Malaysia Service)</t>
  </si>
  <si>
    <t>中马快航 (巴生/槟城/巴西古丹)     备有大量冻柜 特种柜</t>
  </si>
  <si>
    <t>海关截单:周三 12:00;  截放行:周三 18:00; 截提单(SI CUT OFF):周二(TUE) 17:00</t>
  </si>
  <si>
    <t>截提单
(SI CUT OFF)</t>
  </si>
  <si>
    <t>SINGAPORE
(7DAYS)</t>
  </si>
  <si>
    <t>PORT KELANG
(WEST PORT/8Days)</t>
  </si>
  <si>
    <t>PENANG
(10Days)</t>
  </si>
  <si>
    <t>PASIR GUDANG
(13Days)</t>
  </si>
  <si>
    <t>OOCL BELGIUM V.583S</t>
  </si>
  <si>
    <t> </t>
  </si>
  <si>
    <t>OB3/24S</t>
  </si>
  <si>
    <t>HANSA WOLFSBURG V.23088S</t>
  </si>
  <si>
    <t>ZTQ/48S</t>
  </si>
  <si>
    <t>GSL ROSSI V.41S</t>
  </si>
  <si>
    <t>BR4/41S</t>
  </si>
  <si>
    <t>1)PORT KELANG中转：Semarang; Belawan;Perawang;Bintulu;Kota Kinabalu;Kuching;Sibu;Jakarta,Surabaya;Jebel Ali</t>
  </si>
  <si>
    <r>
      <rPr>
        <sz val="12"/>
        <color indexed="8"/>
        <rFont val="宋体"/>
        <family val="3"/>
        <charset val="134"/>
      </rPr>
      <t>业务</t>
    </r>
    <r>
      <rPr>
        <b/>
        <sz val="12"/>
        <color indexed="8"/>
        <rFont val="Tahoma"/>
        <family val="2"/>
      </rPr>
      <t xml:space="preserve"> </t>
    </r>
    <r>
      <rPr>
        <sz val="12"/>
        <color indexed="8"/>
        <rFont val="Tahoma"/>
        <family val="2"/>
      </rPr>
      <t xml:space="preserve"> 钟</t>
    </r>
    <r>
      <rPr>
        <sz val="12"/>
        <color indexed="8"/>
        <rFont val="宋体"/>
        <family val="3"/>
        <charset val="134"/>
      </rPr>
      <t>小姐　</t>
    </r>
    <r>
      <rPr>
        <sz val="12"/>
        <color indexed="8"/>
        <rFont val="Tahoma"/>
        <family val="2"/>
      </rPr>
      <t>TEL: 2687212 /13400792504     MOBILE: 13400792504</t>
    </r>
  </si>
  <si>
    <t>业务  黄先生　TEL:2687217 MOBILE:13906028606     EMAIL:  huang.byron@cn.zim.com</t>
  </si>
  <si>
    <t>印尼线</t>
  </si>
  <si>
    <t>海关截单:周二 12:00;  截放行:周二 18:00; 截提单(SI CUT OFF):周一 (MON.)12:00</t>
  </si>
  <si>
    <r>
      <rPr>
        <sz val="12"/>
        <color theme="1"/>
        <rFont val="宋体"/>
        <family val="3"/>
        <charset val="134"/>
      </rPr>
      <t>业务</t>
    </r>
    <r>
      <rPr>
        <b/>
        <sz val="12"/>
        <color theme="1"/>
        <rFont val="Tahoma"/>
        <family val="2"/>
      </rPr>
      <t xml:space="preserve"> </t>
    </r>
    <r>
      <rPr>
        <sz val="12"/>
        <color theme="1"/>
        <rFont val="Tahoma"/>
        <family val="2"/>
      </rPr>
      <t xml:space="preserve"> Elena Zhong  Email:zhong.elena@cn.zim.com  &amp; Tom Hu    Email:hu.tom@cn.zim.com</t>
    </r>
  </si>
  <si>
    <t>YGS</t>
  </si>
  <si>
    <t>仰光航线(Yangon Star Service)</t>
  </si>
  <si>
    <t>船舶代理:外代  挂靠码头: 海天</t>
  </si>
  <si>
    <t>海关截单:周一 12:00;  截放行:周一 16:00; 截提单(SI CUT OFF ):周(六) 中午12:00</t>
  </si>
  <si>
    <t>T/S CNNSJ</t>
  </si>
  <si>
    <t>YANGON(MMYAG)
(MIP TERMINAL,TIP DEPOT)</t>
  </si>
  <si>
    <t>ZHONG HONG 8 V.ZC08</t>
  </si>
  <si>
    <t>ZU2/265S</t>
  </si>
  <si>
    <t>ZIM AUSTRALIA V.5S(AU6/5S)</t>
  </si>
  <si>
    <t>CONTSHIP PEP V.30S(UAL/30S)</t>
  </si>
  <si>
    <t>ZIM AUSTRALIA V.6S(AU6/6S)</t>
  </si>
  <si>
    <t>业务  Elena Zhong　     EMAIL:  zhong.elena@cn.zim.com</t>
  </si>
  <si>
    <t>MVS</t>
  </si>
  <si>
    <t>马累航线</t>
  </si>
  <si>
    <t>船舶代理:外运; 挂靠码头: 海天 &amp; 海润 (Please be noted APL ship call Hairun, and OOCL &amp; ZIM’s ships call Haitian terminal</t>
  </si>
  <si>
    <t>海关截单:周三 16:00;  截放行:周四 12:00; 截提单:周三 12:00  截提单周三SI CUT OFF: WED  17:00</t>
  </si>
  <si>
    <t>MALE</t>
    <phoneticPr fontId="2" type="noConversion"/>
  </si>
  <si>
    <t>业务  黄先生　TEL:2687217 MOBILE:13906028606     EMAIL:  huang.byron@cn.zim.com</t>
    <phoneticPr fontId="2" type="noConversion"/>
  </si>
  <si>
    <t>CI3</t>
  </si>
  <si>
    <t>中印线</t>
  </si>
  <si>
    <t>船舶代理:外运;  挂靠码头: 海天 &amp; 海润 (Please be noted APL ship call Hairun, and OOCL &amp; ZIM’s ships call Haitian terminal</t>
  </si>
  <si>
    <t>海关截单:周三 16:00;  截放行:周四 12:00; 截提单:周三(SI CUT OFF WED) 17:00</t>
  </si>
  <si>
    <t>截提单                  (SI CUT OFF)</t>
  </si>
  <si>
    <t>COLOMBO
(12Days)</t>
  </si>
  <si>
    <t>NHAVA SHEVA 
(16Days)</t>
  </si>
  <si>
    <t>PIPAVAV 
(18Days)</t>
  </si>
  <si>
    <t>OOCL</t>
  </si>
  <si>
    <t>COSCO</t>
  </si>
  <si>
    <t>RCL</t>
  </si>
  <si>
    <r>
      <t xml:space="preserve">EX-NHAVA SHEVA TO VARIOUS ICD LOCATIONS </t>
    </r>
    <r>
      <rPr>
        <b/>
        <sz val="12"/>
        <color indexed="60"/>
        <rFont val="Arial Black"/>
        <family val="2"/>
      </rPr>
      <t>- BY RAIL</t>
    </r>
  </si>
  <si>
    <t>PORT CODES</t>
  </si>
  <si>
    <r>
      <t xml:space="preserve">EX-PIPAVAV TO VARIOUS ICD LOCATIONS </t>
    </r>
    <r>
      <rPr>
        <b/>
        <sz val="12"/>
        <color indexed="60"/>
        <rFont val="Arial Black"/>
        <family val="2"/>
      </rPr>
      <t>- BY RAIL</t>
    </r>
  </si>
  <si>
    <t>Ahmedabad (ICD Khodiyar)</t>
  </si>
  <si>
    <t>INAHM</t>
  </si>
  <si>
    <t>Ankleshwar</t>
  </si>
  <si>
    <t>INAKV</t>
  </si>
  <si>
    <t>Sanand</t>
  </si>
  <si>
    <t>INSAA</t>
  </si>
  <si>
    <t>Baroda (Vadodara)</t>
  </si>
  <si>
    <t>INVDR</t>
  </si>
  <si>
    <t>Jaipur (Kanakpura)</t>
  </si>
  <si>
    <t>INJAI</t>
  </si>
  <si>
    <t>Hyderabad (Sanathnagar)</t>
  </si>
  <si>
    <t>INHYX</t>
  </si>
  <si>
    <t>Jodhpur (Bhagat Ki Kothi)</t>
  </si>
  <si>
    <t>INJOH</t>
  </si>
  <si>
    <t>Mandideep</t>
  </si>
  <si>
    <t>INMNP</t>
  </si>
  <si>
    <t>Jodhpur (Thar Dry Port)</t>
  </si>
  <si>
    <t>MMLP - Mihan, Nagpur</t>
  </si>
  <si>
    <t>INNAG</t>
  </si>
  <si>
    <t>Ludhiana - ICD Chawa</t>
  </si>
  <si>
    <t>INLDH</t>
  </si>
  <si>
    <t>TIHI - ICD TIHI</t>
  </si>
  <si>
    <t>INTHI</t>
  </si>
  <si>
    <t>Ludhiana - ICD Sahnewal</t>
  </si>
  <si>
    <t>Ludhiana-ICD Dandari Kalan</t>
  </si>
  <si>
    <t>Ludhiana-ICD Kilaraipur</t>
  </si>
  <si>
    <t>Kanpur - ICD Panki</t>
  </si>
  <si>
    <t>INKAN</t>
  </si>
  <si>
    <t>Dadri</t>
  </si>
  <si>
    <t>INIDS</t>
  </si>
  <si>
    <t>DICT (ICD Sonipat)</t>
  </si>
  <si>
    <t>INSON</t>
  </si>
  <si>
    <t>Faridabad (ACTL)</t>
  </si>
  <si>
    <t>INFBD</t>
  </si>
  <si>
    <t>Faridabad (Piyala)</t>
  </si>
  <si>
    <t>Garhi Harsaru (Gurgaon)</t>
  </si>
  <si>
    <t>INGHR</t>
  </si>
  <si>
    <t>Moradabad</t>
  </si>
  <si>
    <t>INMBD</t>
  </si>
  <si>
    <t>Malanpur</t>
  </si>
  <si>
    <t>INIMU</t>
  </si>
  <si>
    <t>Palwal</t>
  </si>
  <si>
    <t>INPWL</t>
  </si>
  <si>
    <t>Panipat - Jattipur</t>
  </si>
  <si>
    <t>INPAA</t>
  </si>
  <si>
    <t>Pantnagar</t>
  </si>
  <si>
    <t>INPGH</t>
  </si>
  <si>
    <t>Tughlakabad</t>
  </si>
  <si>
    <t>INITG</t>
  </si>
  <si>
    <t>Patli</t>
  </si>
  <si>
    <t>INGUR</t>
  </si>
  <si>
    <t>Mumbai Port Authority - MbPA</t>
  </si>
  <si>
    <t>INBOM</t>
  </si>
  <si>
    <t>ICD Tumbh</t>
  </si>
  <si>
    <t>INSAJ</t>
  </si>
  <si>
    <t>FA2</t>
  </si>
  <si>
    <t>西非线(直航)</t>
  </si>
  <si>
    <t>船舶代理:外运  挂靠码头: 海天</t>
    <phoneticPr fontId="2" type="noConversion"/>
  </si>
  <si>
    <t>海关截单:周六 12:00;  截进场:周六 12:00  截放行:周六 18:00; 截提单:周五(SI CUT OFF FRI) 17:00</t>
  </si>
  <si>
    <t>截提单                   (SI CUT OFF)</t>
  </si>
  <si>
    <t>TEMA
(34Days)</t>
  </si>
  <si>
    <t>COTONOU
(36Days)</t>
  </si>
  <si>
    <t>APAPA
(37Days)</t>
  </si>
  <si>
    <t>ONNE
(39Days)</t>
  </si>
  <si>
    <t>ABIDJAN
(43Days)</t>
  </si>
  <si>
    <t>FAX</t>
  </si>
  <si>
    <r>
      <rPr>
        <b/>
        <sz val="12"/>
        <color rgb="FF000000"/>
        <rFont val="宋体"/>
        <family val="3"/>
        <charset val="134"/>
      </rPr>
      <t>西非线</t>
    </r>
    <r>
      <rPr>
        <b/>
        <sz val="12"/>
        <color rgb="FF000000"/>
        <rFont val="Tahoma"/>
        <family val="2"/>
        <charset val="134"/>
      </rPr>
      <t>(T/S SERVICE VIA SINGAPORE, USE FA2/SA2</t>
    </r>
    <r>
      <rPr>
        <b/>
        <sz val="12"/>
        <color rgb="FF000000"/>
        <rFont val="Tahoma"/>
        <family val="2"/>
      </rPr>
      <t xml:space="preserve"> </t>
    </r>
    <r>
      <rPr>
        <b/>
        <sz val="12"/>
        <color rgb="FF000000"/>
        <rFont val="Tahoma"/>
        <family val="2"/>
        <charset val="134"/>
      </rPr>
      <t xml:space="preserve">AS FEEDER)  </t>
    </r>
  </si>
  <si>
    <t>船舶代理:外运;  挂靠码头: 海润码头</t>
  </si>
  <si>
    <t xml:space="preserve">海关截单:周三 12:00;  截放行:周三 18:00; 截提单:周四 (SI CUT OFF THU) 12:00 </t>
  </si>
  <si>
    <t>截提单                     (SI CUT OFF)</t>
  </si>
  <si>
    <t>2nd VSL/VOY</t>
  </si>
  <si>
    <t>APAPA</t>
  </si>
  <si>
    <t>TIN CAN ISLAND</t>
  </si>
  <si>
    <t>TEMA(FA2直航）</t>
  </si>
  <si>
    <t>LOME</t>
  </si>
  <si>
    <t>BEAR MOUNTAIN BRIDGE V.109W</t>
  </si>
  <si>
    <t>BT4 21W</t>
  </si>
  <si>
    <t xml:space="preserve">南非线 South Africa Service </t>
  </si>
  <si>
    <t xml:space="preserve">海关截单:周四 16:00;  截放行:周五 12:00; 截提单:周四 (SI CUT OFF THU) 12:00 </t>
  </si>
  <si>
    <t>DURBAN
(25Days)</t>
  </si>
  <si>
    <t>CAPE TOWN
(33DAYS)</t>
  </si>
  <si>
    <t>IAX</t>
  </si>
  <si>
    <t>东非线China East Africa  (T/S SERVICE , T/S PORT: SINGAPORE , USE FA2/SA2 AS FEEDER, )</t>
  </si>
  <si>
    <t>船舶代理:外运  挂靠码头: 海润</t>
  </si>
  <si>
    <t xml:space="preserve">海关截单:周四 16:00;  截放行:周五 12:00; 截提单:周三四(SI CUT OFF THU) 12:00 </t>
  </si>
  <si>
    <t xml:space="preserve">MAINLINER </t>
  </si>
  <si>
    <t xml:space="preserve"> T/S PORT:   SGSIN</t>
  </si>
  <si>
    <t>PORT LOUIS(MUPLS)
(20DAYS)</t>
  </si>
  <si>
    <t>MAPUTO(MZMAP)
(27DAYS)</t>
  </si>
  <si>
    <t>BEIRA(MZBEW)
(29DAYS)</t>
  </si>
  <si>
    <t>NACALA(MZNAC)
(33DAYS)</t>
  </si>
  <si>
    <t>KYX</t>
  </si>
  <si>
    <t xml:space="preserve">ETA </t>
  </si>
  <si>
    <t>MOMBASA(KEMBA)
(22DAYS)</t>
  </si>
  <si>
    <t>TZX</t>
  </si>
  <si>
    <t>DAR ES SALAAM(TZDAR)
(22DAYS)</t>
  </si>
  <si>
    <r>
      <t>EX-MOMBASA TO NAIROBI</t>
    </r>
    <r>
      <rPr>
        <b/>
        <sz val="12"/>
        <color indexed="60"/>
        <rFont val="Arial Black"/>
        <family val="2"/>
      </rPr>
      <t>- BY RAIL</t>
    </r>
  </si>
  <si>
    <t>NAIROBI</t>
  </si>
  <si>
    <t>KENBO</t>
  </si>
  <si>
    <t>CAX</t>
  </si>
  <si>
    <t>澳洲线(CHINA AUSTRALIA EXPRESS)</t>
  </si>
  <si>
    <t>SYDNEY 
(11Days)</t>
  </si>
  <si>
    <t>MELBOURNE
(14Days)</t>
  </si>
  <si>
    <t>BRISBANE
(18Days)</t>
  </si>
  <si>
    <t xml:space="preserve">SYDNEY 中转 TAURANGA AUCKLAND FREMANTLE </t>
  </si>
  <si>
    <t>CP1</t>
  </si>
  <si>
    <t>马尼拉航线(由于马尼拉船期变化大，请以ERIC更新为准)</t>
  </si>
  <si>
    <t>海关截单:周二 12:00;  截放行:周二 20:00; 截提单:周一 (SI CUT OFF MON) 10:00</t>
  </si>
  <si>
    <t>截提单(SI CUT OFF)</t>
  </si>
  <si>
    <t>MANILA NORTH PORT(3DAYS)</t>
  </si>
  <si>
    <t>MANILA SOUTH PORT(4DAYS)</t>
  </si>
  <si>
    <t>业务  康小姐　TEL: 2687215     MOBILE: 13606051686</t>
  </si>
  <si>
    <t>韩国线</t>
  </si>
  <si>
    <t>业务  胡先生　TEL: 2689803     MOBILE: 15880287084</t>
  </si>
  <si>
    <t xml:space="preserve">9302889 </t>
  </si>
  <si>
    <t>9725718</t>
  </si>
  <si>
    <t>9320257</t>
  </si>
  <si>
    <t>9334662</t>
  </si>
  <si>
    <t>9260469</t>
  </si>
  <si>
    <t>9256482</t>
  </si>
  <si>
    <t>BLANK SAILING</t>
  </si>
  <si>
    <t>GU3 17E</t>
  </si>
  <si>
    <t xml:space="preserve">9359026 </t>
  </si>
  <si>
    <t xml:space="preserve">SI截周二17：00； 进场/VGM/申报/海关截单周三 12：00;     截放行 周三 18：00  </t>
  </si>
  <si>
    <t>PUSAN NEW PORT
(3DAYS)</t>
  </si>
  <si>
    <t xml:space="preserve">ZMP-PUS </t>
  </si>
  <si>
    <t>T/S PORT KELAND</t>
  </si>
  <si>
    <t>ITS
(Indonesia  Thailand Service)</t>
  </si>
  <si>
    <t>SURABAYA
(IDSUB 18DAYS)</t>
  </si>
  <si>
    <t>SEMARANG
(IDSEM 16DAYS)</t>
  </si>
  <si>
    <t>ZIM SHANGHAI  V.9W</t>
  </si>
  <si>
    <t>AKA BHUM  V.016W</t>
  </si>
  <si>
    <t>OOCL HAMBURG  V.145W</t>
  </si>
  <si>
    <t>GZ3 9W</t>
  </si>
  <si>
    <t>OWP 95W</t>
  </si>
  <si>
    <t>OHA 145W</t>
  </si>
  <si>
    <t>EE1 335W</t>
  </si>
  <si>
    <t>MALIAKOS   V.005W</t>
  </si>
  <si>
    <t>CU1 165W</t>
  </si>
  <si>
    <t>UYD 15W</t>
  </si>
  <si>
    <t>KL1 10W</t>
  </si>
  <si>
    <t>WGQ 111W</t>
  </si>
  <si>
    <t>KOTA LIMA   V.012W</t>
  </si>
  <si>
    <t>KOTA LEKAS   V.055W</t>
  </si>
  <si>
    <t>COSCO WELLINGTON   V.088W</t>
  </si>
  <si>
    <t>VLB 5E</t>
  </si>
  <si>
    <t>NA7 48E</t>
  </si>
  <si>
    <t>VELA   V.5E</t>
  </si>
  <si>
    <t>NAVIOS AMARILLO  V.48E</t>
  </si>
  <si>
    <t>VELA V.5E</t>
  </si>
  <si>
    <t>PONTRESINA 244S</t>
  </si>
  <si>
    <t>NB1 244S</t>
  </si>
  <si>
    <t>SL6/23E</t>
  </si>
  <si>
    <t>ZIM HONG KONG 23E</t>
  </si>
  <si>
    <t>MAERSK LABREA V.335W(JA4/16W)
VIA HKHKG</t>
  </si>
  <si>
    <t>GMK 25E</t>
  </si>
  <si>
    <t>GRETE MAERSK 335E</t>
  </si>
  <si>
    <t>EXPRESS BLACK SEA    V.042W</t>
  </si>
  <si>
    <t>A4</t>
  </si>
  <si>
    <r>
      <t xml:space="preserve">Z7S
</t>
    </r>
    <r>
      <rPr>
        <sz val="12"/>
        <rFont val="Tahoma"/>
        <family val="2"/>
      </rPr>
      <t>(头程SA2, HKG中转）</t>
    </r>
  </si>
  <si>
    <t>UTK 13E</t>
  </si>
  <si>
    <t>GS3 7E</t>
  </si>
  <si>
    <t>ET2  28E</t>
  </si>
  <si>
    <t>QAB 25E</t>
  </si>
  <si>
    <t>TA3 25E</t>
  </si>
  <si>
    <t>MAERSK TAIKUNG 336E</t>
  </si>
  <si>
    <t>ALBERT MAERSK 337E</t>
  </si>
  <si>
    <t>GSL NINGBO UL338E</t>
  </si>
  <si>
    <t>MSC TIANSHAN UL340E</t>
  </si>
  <si>
    <t>UGQ 17E</t>
  </si>
  <si>
    <t>GEK 14E</t>
  </si>
  <si>
    <t>ER3 8E</t>
  </si>
  <si>
    <t>MAERSK SIRAC 336E</t>
  </si>
  <si>
    <t>GEORG MAERSK 337E</t>
  </si>
  <si>
    <t>GUNHILDE MAERSK 338E</t>
  </si>
  <si>
    <t>MAERSK EMERALD 339E</t>
  </si>
  <si>
    <t>YWB 19W</t>
  </si>
  <si>
    <t>HKC 11W</t>
  </si>
  <si>
    <t>AX2 27W</t>
  </si>
  <si>
    <t>VJP 24W</t>
  </si>
  <si>
    <t>XCR 22W</t>
  </si>
  <si>
    <t>TYNDALL V.9E</t>
  </si>
  <si>
    <t>TN7/9E</t>
  </si>
  <si>
    <t>CONTI MAKALU V.QP337E</t>
  </si>
  <si>
    <t>MSC JASPER VIII V.QP338E</t>
  </si>
  <si>
    <t>YQQ/17E</t>
  </si>
  <si>
    <t>VJR/32E</t>
  </si>
  <si>
    <t>ZIM NEWARK V.24E</t>
  </si>
  <si>
    <t>VGX/24E</t>
  </si>
  <si>
    <t>ZIM NINGBO V.80E</t>
  </si>
  <si>
    <t>9627928</t>
  </si>
  <si>
    <t>9286243</t>
  </si>
  <si>
    <t>9466960</t>
  </si>
  <si>
    <t>9290555</t>
  </si>
  <si>
    <t>9398400</t>
  </si>
  <si>
    <t>ZNB/80E</t>
  </si>
  <si>
    <t>OOCL BELGIUM V.585S</t>
  </si>
  <si>
    <t>OB3/26S</t>
  </si>
  <si>
    <t>HANSA WOLFSBURG V.23090S</t>
  </si>
  <si>
    <t>ZTQ/50S</t>
  </si>
  <si>
    <t>GSL ROSSI V.43S</t>
  </si>
  <si>
    <t>BR4/43S</t>
  </si>
  <si>
    <t>KG3/5S</t>
  </si>
  <si>
    <t>KOTA GAYA V.0333S</t>
  </si>
  <si>
    <t>OOCL BELGIUM V.586S</t>
  </si>
  <si>
    <t>OB3/27S</t>
  </si>
  <si>
    <t>EVER UNITED  V.195W</t>
  </si>
  <si>
    <t>EED 34W</t>
  </si>
  <si>
    <t>SEASPAN TOKYO  V.007W</t>
  </si>
  <si>
    <t>YVC 220W</t>
  </si>
  <si>
    <t>COSCO AQABA  V.074W</t>
  </si>
  <si>
    <t>QQC 252W</t>
  </si>
  <si>
    <t>OOCL LUXEMBOURG V.105W</t>
  </si>
  <si>
    <t>LXK 64W</t>
  </si>
  <si>
    <t>SEAMAX STRATFORD  V.23125W</t>
  </si>
  <si>
    <t>RS2 26W</t>
  </si>
  <si>
    <t>MAERSK LETICIA V.337W(TE6/22W)
VIA HKHKG</t>
  </si>
  <si>
    <t>ZIM XIAMEN V.10W(IY2/10W)
VIA HKHKG</t>
  </si>
  <si>
    <t>MAERSK LA PAZ V.339W(ML4/19W)
VIA HKHKG</t>
  </si>
  <si>
    <t>MAERSK LEBU V.340W(LB3/18W)
VIA HKHKG</t>
  </si>
  <si>
    <t>MAERSK LAVRAS V.336W(LV5/17W)
VIA HKHKG</t>
  </si>
  <si>
    <t>NAVIOS AMARILLO V.48E</t>
  </si>
  <si>
    <t>SEASPAN LONCOMILLA V.12E</t>
  </si>
  <si>
    <t>SL7 12E</t>
  </si>
  <si>
    <t>STAMATIS B  V.272E</t>
  </si>
  <si>
    <t>TM5 272E</t>
  </si>
  <si>
    <t>ZIM CARMEL  V.17E</t>
  </si>
  <si>
    <t>UXH 17E</t>
  </si>
  <si>
    <t>9395927</t>
  </si>
  <si>
    <t>9280811</t>
  </si>
  <si>
    <t>T/S KRPUS</t>
  </si>
  <si>
    <t>ZIM MOUNT RAINIER V.1E (ZR1/1E)</t>
  </si>
  <si>
    <t>ZIM USA V.5E (AEC/5E)</t>
  </si>
  <si>
    <t>ZIM MOUNT DENALI V.2E (ZIF/2E)</t>
  </si>
  <si>
    <t>ZIM MOUNT EVEREST V.3E (ZE5/3E)</t>
  </si>
  <si>
    <t>ZIM THAILAND V.5E (ACJ/5E)</t>
  </si>
  <si>
    <t>BUXMELODY  23197S</t>
  </si>
  <si>
    <t>YM CREDENTIAL 061S</t>
  </si>
  <si>
    <t>ALS VENUS 71S</t>
  </si>
  <si>
    <t>BUXMELODY  23198S</t>
  </si>
  <si>
    <t>BWX,85S</t>
  </si>
  <si>
    <t>YD5,33S</t>
  </si>
  <si>
    <t>AE6,71S</t>
  </si>
  <si>
    <t>BWX,86S</t>
  </si>
  <si>
    <t>IC4,57S</t>
  </si>
  <si>
    <t>HF3,55S</t>
  </si>
  <si>
    <t>XA3,21S</t>
  </si>
  <si>
    <t>IC4,58S</t>
  </si>
  <si>
    <t>HF3,56S</t>
  </si>
  <si>
    <t>INCRES 2335S</t>
  </si>
  <si>
    <t>HE JIN 2336S</t>
  </si>
  <si>
    <t>XIN AN 21S</t>
  </si>
  <si>
    <t>INCRES 2338S</t>
  </si>
  <si>
    <t>HE JIN 2339S</t>
  </si>
  <si>
    <t>UWR 334W</t>
  </si>
  <si>
    <t>RENA P   V.23001W</t>
  </si>
  <si>
    <t>BZV 337W</t>
  </si>
  <si>
    <t>ZVB 339W</t>
  </si>
  <si>
    <t>ALEXANDRIA BRIDGE   V.067W</t>
  </si>
  <si>
    <t>SUNNY PHOENIX   V.339W</t>
  </si>
  <si>
    <t>BLV 59E</t>
  </si>
  <si>
    <t>SEASPAN LONCOMILLA   V.12E</t>
  </si>
  <si>
    <t>ZIM CARMEL    V.17E</t>
  </si>
  <si>
    <t>STAMATIS B     V.272E</t>
  </si>
  <si>
    <t>BELLAVIA   V.59E</t>
  </si>
  <si>
    <r>
      <rPr>
        <b/>
        <sz val="12"/>
        <color theme="0"/>
        <rFont val="Tahoma"/>
        <family val="2"/>
      </rPr>
      <t xml:space="preserve">Delivery via Cristobal: </t>
    </r>
    <r>
      <rPr>
        <sz val="12"/>
        <color theme="0"/>
        <rFont val="Tahoma"/>
        <family val="2"/>
      </rPr>
      <t>ALTAMIRA，BRIDGETOWN，CAUCEDO，GEORGETOWN，KINGSTON，LA GUAIRA，MANAGUA via HNPTZ，MARACAIBO，Barcadera/ARUBA，PARAMARIBO，
POINT LISAS，PORT AU PRINCE ，PORT OF SPAIN，PUERTO CABELLO，PUERTO LIMON, Moin，RIO HAINA，VERACRUZ，WILLEMSTAD-CURACAO</t>
    </r>
  </si>
  <si>
    <t>TRANCURA 339E</t>
  </si>
  <si>
    <t>MSC LUDOVICA UK335A(VGF 41E) ETD KRPUS 11/SEP</t>
  </si>
  <si>
    <t>MSC ILLINOIS VII UK336A(IIO 6E) ETD KRPUS 18/SEP</t>
  </si>
  <si>
    <t>MSC ASYA UK337A(EO9 1E) ETD KRPUS 25/SEP</t>
  </si>
  <si>
    <t>KARLSKRONA UK338A(KR6 1E) ETD KRPUS:2/OCT</t>
  </si>
  <si>
    <t>MSC POLARIS UK340A ETD KRPUS:7/OCT</t>
  </si>
  <si>
    <t>BRIGHT 68S</t>
  </si>
  <si>
    <t>BZ1 68S</t>
  </si>
  <si>
    <t>AS CAROLINA 323S</t>
  </si>
  <si>
    <t>CA4 323S</t>
  </si>
  <si>
    <t>VELA 6E VIA MYPKL 22/SEP</t>
  </si>
  <si>
    <t>NA7 49W VIA MYPKL 30/SEP</t>
  </si>
  <si>
    <t>SL7 13W VIA MYPKL 6/OCT</t>
  </si>
  <si>
    <t>UXH 18W VIA MYPKL 13/OCT</t>
  </si>
  <si>
    <t>TM5 273W VIA MYPKL  21/OCT</t>
  </si>
  <si>
    <t>航线</t>
  </si>
  <si>
    <t>船名</t>
  </si>
  <si>
    <t>航次</t>
  </si>
  <si>
    <t>福州码头</t>
  </si>
  <si>
    <t>操作时间</t>
  </si>
  <si>
    <t>马尾-厦门 
船代：嘉航</t>
  </si>
  <si>
    <t xml:space="preserve">DE QI 6 </t>
  </si>
  <si>
    <t>/周四</t>
  </si>
  <si>
    <t>马尾青州</t>
  </si>
  <si>
    <r>
      <t xml:space="preserve">截关时间：
周三17:00          周六12:00 
</t>
    </r>
    <r>
      <rPr>
        <sz val="11"/>
        <color theme="1"/>
        <rFont val="Calibri"/>
        <family val="2"/>
        <scheme val="minor"/>
      </rPr>
      <t xml:space="preserve">VGM截止时间:
周三12:00      周五17:30  </t>
    </r>
  </si>
  <si>
    <t>/周日</t>
  </si>
  <si>
    <t>江阴-厦门 
船代：嘉航</t>
  </si>
  <si>
    <t>ZE YUAN</t>
  </si>
  <si>
    <r>
      <t>/</t>
    </r>
    <r>
      <rPr>
        <sz val="10"/>
        <rFont val="宋体"/>
        <family val="3"/>
        <charset val="134"/>
      </rPr>
      <t>周三</t>
    </r>
  </si>
  <si>
    <t>江阴</t>
  </si>
  <si>
    <r>
      <t xml:space="preserve">
截关时间：
周二18:00        周五12:00       
截进重时间：
周二:16:00      周五10:00
VGM截止时间：
周二:12:00       周四:17:00</t>
    </r>
    <r>
      <rPr>
        <sz val="11"/>
        <color theme="1"/>
        <rFont val="Calibri"/>
        <family val="2"/>
        <scheme val="minor"/>
      </rPr>
      <t xml:space="preserve">
</t>
    </r>
  </si>
  <si>
    <r>
      <t>/</t>
    </r>
    <r>
      <rPr>
        <sz val="10"/>
        <rFont val="宋体"/>
        <family val="3"/>
        <charset val="134"/>
      </rPr>
      <t>周六</t>
    </r>
  </si>
  <si>
    <t>订舱注意事项：</t>
  </si>
  <si>
    <t>0. SI截止时间烦请查询：http://www.worde.com/download_category.php?id=4， 每周五公布下周时间，请知悉，谢谢</t>
  </si>
  <si>
    <t>1.二程船期表详见工作表2。</t>
  </si>
  <si>
    <t>2.二程船期表可在ZIM 网站下载，网址：https://www.zimchina.com/za-cn/global-network/asia-oceania/china/china-schedules</t>
  </si>
  <si>
    <t>3.订舱时，烦请提供完整订舱客户及合约号。</t>
  </si>
  <si>
    <t>4. VGM需同时在嘉航订舱时一并提供。如嘉航无法提交，请在ZIM网站上提交并发送，网址： https://www.zimchina.com/za-cn/tools/solas-vgm。</t>
  </si>
  <si>
    <t>5. 马尾-厦门线码头以具体放舱时为准</t>
  </si>
  <si>
    <t>D141</t>
  </si>
  <si>
    <t>DI6/93S</t>
  </si>
  <si>
    <t>D143</t>
  </si>
  <si>
    <t>DI6/94S</t>
  </si>
  <si>
    <t>D145</t>
  </si>
  <si>
    <t>DI6/95S</t>
  </si>
  <si>
    <t>D147</t>
  </si>
  <si>
    <t>DI6/96S</t>
  </si>
  <si>
    <t>D149</t>
  </si>
  <si>
    <t>DI6/97S</t>
  </si>
  <si>
    <t>D151</t>
  </si>
  <si>
    <t>DI6/98S</t>
  </si>
  <si>
    <t>D153</t>
  </si>
  <si>
    <t>DI6/99S</t>
  </si>
  <si>
    <t>D155</t>
  </si>
  <si>
    <t>DI6/100S</t>
  </si>
  <si>
    <t>ZY5/721S</t>
  </si>
  <si>
    <t>ZY5/722S</t>
  </si>
  <si>
    <t>ZY5/723S</t>
  </si>
  <si>
    <t>ZY5/724S</t>
  </si>
  <si>
    <t>ZY5/725S</t>
  </si>
  <si>
    <t>ZY5/726S</t>
  </si>
  <si>
    <t>ZY5/727S</t>
  </si>
  <si>
    <t>ZY5/728S</t>
  </si>
  <si>
    <t>D157</t>
  </si>
  <si>
    <t>ZY5/729S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</si>
</sst>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d/mmm;@"/>
    <numFmt numFmtId="165" formatCode="m/d"/>
    <numFmt numFmtId="167" formatCode="[$-409]d\-mmm;@"/>
    <numFmt numFmtId="168" formatCode="0000"/>
  </numFmts>
  <fonts count="83">
    <font>
      <sz val="11"/>
      <color theme="1"/>
      <name val="Calibri"/>
      <family val="2"/>
      <scheme val="minor"/>
    </font>
    <font>
      <sz val="11"/>
      <color theme="1"/>
      <name val="Calibri"/>
      <family val="2"/>
      <charset val="134"/>
      <scheme val="minor"/>
    </font>
    <font>
      <sz val="11"/>
      <color theme="1"/>
      <name val="Calibri"/>
      <family val="2"/>
      <scheme val="minor"/>
    </font>
    <font>
      <sz val="12"/>
      <name val="宋体"/>
      <family val="3"/>
      <charset val="134"/>
    </font>
    <font>
      <sz val="12"/>
      <name val="Tahoma"/>
      <family val="2"/>
      <charset val="134"/>
    </font>
    <font>
      <sz val="11"/>
      <color theme="1"/>
      <name val="Calibri"/>
      <family val="2"/>
      <charset val="134"/>
      <scheme val="minor"/>
    </font>
    <font>
      <sz val="12"/>
      <color indexed="8"/>
      <name val="Tahoma"/>
      <family val="2"/>
    </font>
    <font>
      <sz val="12"/>
      <color indexed="8"/>
      <name val="宋体"/>
      <family val="3"/>
      <charset val="134"/>
    </font>
    <font>
      <sz val="12"/>
      <color theme="1"/>
      <name val="Tahoma"/>
      <family val="2"/>
    </font>
    <font>
      <sz val="12"/>
      <color theme="1"/>
      <name val="宋体"/>
      <family val="3"/>
      <charset val="134"/>
    </font>
    <font>
      <b/>
      <sz val="9"/>
      <color indexed="9"/>
      <name val="Tahoma"/>
      <family val="2"/>
      <charset val="134"/>
    </font>
    <font>
      <sz val="12"/>
      <name val="Tahoma"/>
      <family val="2"/>
    </font>
    <font>
      <b/>
      <sz val="12"/>
      <color theme="1"/>
      <name val="宋体"/>
      <family val="3"/>
      <charset val="134"/>
    </font>
    <font>
      <sz val="10"/>
      <name val="Arial"/>
      <family val="2"/>
    </font>
    <font>
      <b/>
      <sz val="12"/>
      <color indexed="60"/>
      <name val="Arial Black"/>
      <family val="2"/>
    </font>
    <font>
      <b/>
      <sz val="12"/>
      <name val="Tahoma"/>
      <family val="2"/>
    </font>
    <font>
      <b/>
      <sz val="12"/>
      <color indexed="8"/>
      <name val="Tahoma"/>
      <family val="2"/>
    </font>
    <font>
      <b/>
      <sz val="12"/>
      <color theme="1"/>
      <name val="Tahoma"/>
      <family val="2"/>
    </font>
    <font>
      <sz val="12"/>
      <color rgb="FFFF0000"/>
      <name val="Tahoma"/>
      <family val="2"/>
    </font>
    <font>
      <sz val="12"/>
      <color theme="1"/>
      <name val="Calibri"/>
      <family val="2"/>
      <charset val="134"/>
      <scheme val="minor"/>
    </font>
    <font>
      <u/>
      <sz val="11"/>
      <color theme="10"/>
      <name val="Calibri"/>
      <family val="2"/>
      <scheme val="minor"/>
    </font>
    <font>
      <sz val="12"/>
      <color indexed="8"/>
      <name val="Tahoma"/>
      <family val="3"/>
      <charset val="134"/>
    </font>
    <font>
      <sz val="12"/>
      <color theme="0"/>
      <name val="Tahoma"/>
      <family val="2"/>
    </font>
    <font>
      <b/>
      <sz val="12"/>
      <color rgb="FF000000"/>
      <name val="宋体"/>
      <family val="3"/>
      <charset val="134"/>
    </font>
    <font>
      <sz val="12"/>
      <color rgb="FF000000"/>
      <name val="宋体"/>
      <family val="3"/>
      <charset val="134"/>
    </font>
    <font>
      <b/>
      <sz val="12"/>
      <color rgb="FF000000"/>
      <name val="Tahoma"/>
      <family val="2"/>
    </font>
    <font>
      <b/>
      <sz val="12"/>
      <color rgb="FF000000"/>
      <name val="Tahoma"/>
      <family val="2"/>
      <charset val="134"/>
    </font>
    <font>
      <sz val="11"/>
      <color rgb="FF000000"/>
      <name val="Calibri"/>
      <family val="2"/>
      <scheme val="minor"/>
    </font>
    <font>
      <sz val="11"/>
      <name val="Calibri"/>
      <family val="2"/>
      <scheme val="minor"/>
    </font>
    <font>
      <b/>
      <sz val="12"/>
      <color rgb="FFC00000"/>
      <name val="Tahoma"/>
      <family val="2"/>
    </font>
    <font>
      <sz val="12"/>
      <color theme="1"/>
      <name val="Tahoma"/>
      <family val="3"/>
      <charset val="134"/>
    </font>
    <font>
      <b/>
      <sz val="12"/>
      <color rgb="FFFF0000"/>
      <name val="宋体"/>
      <charset val="134"/>
    </font>
    <font>
      <b/>
      <sz val="12"/>
      <color theme="1"/>
      <name val="宋体"/>
      <charset val="134"/>
    </font>
    <font>
      <b/>
      <sz val="12"/>
      <color rgb="FF000000"/>
      <name val="Tahoma"/>
      <family val="3"/>
      <charset val="134"/>
    </font>
    <font>
      <sz val="12"/>
      <name val="Tahoma"/>
      <family val="2"/>
    </font>
    <font>
      <sz val="14"/>
      <color theme="1"/>
      <name val="Calibri"/>
      <family val="2"/>
      <scheme val="minor"/>
    </font>
    <font>
      <sz val="12"/>
      <name val="Tahoma"/>
      <family val="2"/>
    </font>
    <font>
      <sz val="12"/>
      <color indexed="8"/>
      <name val="Tahoma"/>
      <family val="2"/>
    </font>
    <font>
      <sz val="12"/>
      <color theme="1"/>
      <name val="Tahoma"/>
      <family val="2"/>
    </font>
    <font>
      <strike/>
      <sz val="12"/>
      <name val="Tahoma"/>
      <family val="2"/>
    </font>
    <font>
      <sz val="12"/>
      <color rgb="FFFF0000"/>
      <name val="Tahoma"/>
      <family val="2"/>
    </font>
    <font>
      <sz val="12"/>
      <color theme="2" tint="-0.499984740745262"/>
      <name val="Tahoma"/>
      <family val="2"/>
    </font>
    <font>
      <strike/>
      <sz val="12"/>
      <color theme="1"/>
      <name val="Tahoma"/>
      <family val="2"/>
    </font>
    <font>
      <b/>
      <sz val="18"/>
      <color indexed="8"/>
      <name val="Tahoma"/>
      <family val="2"/>
    </font>
    <font>
      <b/>
      <sz val="12"/>
      <color indexed="8"/>
      <name val="Tahoma"/>
      <family val="2"/>
    </font>
    <font>
      <b/>
      <sz val="12"/>
      <color theme="1"/>
      <name val="Tahoma"/>
      <family val="2"/>
    </font>
    <font>
      <b/>
      <sz val="18"/>
      <name val="Tahoma"/>
      <family val="2"/>
    </font>
    <font>
      <sz val="12"/>
      <color rgb="FF000000"/>
      <name val="Tahoma"/>
      <family val="2"/>
    </font>
    <font>
      <b/>
      <sz val="18"/>
      <color rgb="FF000000"/>
      <name val="Tahoma"/>
      <family val="2"/>
    </font>
    <font>
      <sz val="14"/>
      <color theme="1"/>
      <name val="Tahoma"/>
      <family val="2"/>
    </font>
    <font>
      <sz val="14"/>
      <name val="Tahoma"/>
      <family val="2"/>
    </font>
    <font>
      <sz val="12"/>
      <color theme="0"/>
      <name val="Tahoma"/>
      <family val="2"/>
    </font>
    <font>
      <b/>
      <sz val="18"/>
      <color theme="1"/>
      <name val="Tahoma"/>
      <family val="2"/>
    </font>
    <font>
      <sz val="9"/>
      <name val="Tahoma"/>
      <family val="2"/>
    </font>
    <font>
      <b/>
      <sz val="12"/>
      <name val="Tahoma"/>
      <family val="2"/>
    </font>
    <font>
      <b/>
      <sz val="12"/>
      <color rgb="FF000000"/>
      <name val="Tahoma"/>
      <family val="2"/>
    </font>
    <font>
      <sz val="11"/>
      <name val="Tahoma"/>
      <family val="2"/>
    </font>
    <font>
      <sz val="12"/>
      <color theme="4" tint="0.39997558519241921"/>
      <name val="Tahoma"/>
      <family val="2"/>
    </font>
    <font>
      <sz val="10"/>
      <name val="Tahoma"/>
      <family val="2"/>
    </font>
    <font>
      <sz val="10"/>
      <color theme="1"/>
      <name val="Tahoma"/>
      <family val="2"/>
    </font>
    <font>
      <strike/>
      <sz val="12"/>
      <color indexed="8"/>
      <name val="Tahoma"/>
      <family val="2"/>
    </font>
    <font>
      <sz val="12"/>
      <color theme="0" tint="-4.9989318521683403E-2"/>
      <name val="Tahoma"/>
      <family val="2"/>
    </font>
    <font>
      <b/>
      <sz val="12"/>
      <color rgb="FFC00000"/>
      <name val="Tahoma"/>
      <family val="2"/>
    </font>
    <font>
      <b/>
      <sz val="12"/>
      <name val="Arial Black"/>
      <family val="2"/>
    </font>
    <font>
      <sz val="12"/>
      <name val="Arial Black"/>
      <family val="2"/>
    </font>
    <font>
      <b/>
      <sz val="12"/>
      <name val="Arial"/>
      <family val="2"/>
    </font>
    <font>
      <strike/>
      <sz val="12"/>
      <color rgb="FFFF0000"/>
      <name val="Tahoma"/>
      <family val="2"/>
    </font>
    <font>
      <sz val="12"/>
      <name val="Arial"/>
      <family val="2"/>
    </font>
    <font>
      <sz val="11"/>
      <color rgb="FF000000"/>
      <name val="Tahoma"/>
      <family val="2"/>
    </font>
    <font>
      <sz val="11"/>
      <name val="Calibri"/>
      <family val="2"/>
    </font>
    <font>
      <b/>
      <sz val="12"/>
      <color theme="0"/>
      <name val="Tahoma"/>
      <family val="2"/>
    </font>
    <font>
      <b/>
      <sz val="12"/>
      <color theme="0"/>
      <name val="宋体"/>
      <family val="3"/>
      <charset val="134"/>
    </font>
    <font>
      <sz val="10"/>
      <name val="Verdana"/>
      <family val="2"/>
    </font>
    <font>
      <b/>
      <sz val="10"/>
      <name val="Verdana"/>
      <family val="2"/>
    </font>
    <font>
      <sz val="11"/>
      <name val="Arial"/>
      <family val="2"/>
    </font>
    <font>
      <sz val="10"/>
      <name val="Calibri Light"/>
      <family val="2"/>
    </font>
    <font>
      <sz val="11"/>
      <color theme="1"/>
      <name val="Arial"/>
      <family val="2"/>
    </font>
    <font>
      <sz val="10"/>
      <name val="宋体"/>
      <family val="3"/>
      <charset val="134"/>
    </font>
    <font>
      <sz val="11"/>
      <name val="宋体"/>
      <family val="3"/>
      <charset val="134"/>
    </font>
    <font>
      <sz val="11"/>
      <color theme="0"/>
      <name val="Calibri"/>
      <family val="3"/>
      <charset val="134"/>
      <scheme val="minor"/>
    </font>
    <font>
      <b/>
      <sz val="11"/>
      <color rgb="FFFF0000"/>
      <name val="Calibri"/>
      <family val="2"/>
      <scheme val="minor"/>
    </font>
    <font>
      <sz val="11"/>
      <color rgb="FF212B60"/>
      <name val="宋体"/>
      <family val="3"/>
      <charset val="134"/>
    </font>
    <font>
      <sz val="11"/>
      <color rgb="FF212B60"/>
      <name val="Tahoma"/>
      <family val="2"/>
      <charset val="134"/>
    </font>
  </fonts>
  <fills count="16">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indexed="6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9BC2E6"/>
        <bgColor indexed="64"/>
      </patternFill>
    </fill>
    <fill>
      <patternFill patternType="solid">
        <fgColor rgb="FFBDD7EE"/>
        <bgColor indexed="64"/>
      </patternFill>
    </fill>
    <fill>
      <patternFill patternType="solid">
        <fgColor rgb="FFFFE699"/>
        <bgColor indexed="64"/>
      </patternFill>
    </fill>
    <fill>
      <patternFill patternType="solid">
        <fgColor rgb="FF9BC2E6"/>
        <bgColor rgb="FF000000"/>
      </patternFill>
    </fill>
    <fill>
      <patternFill patternType="solid">
        <fgColor rgb="FFFFFFFF"/>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4"/>
        <bgColor indexed="64"/>
      </patternFill>
    </fill>
  </fills>
  <borders count="46">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top/>
      <bottom/>
      <diagonal/>
    </border>
    <border>
      <left style="medium">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indexed="64"/>
      </top>
      <bottom style="thin">
        <color indexed="64"/>
      </bottom>
      <diagonal/>
    </border>
    <border>
      <left style="thin">
        <color rgb="FF000000"/>
      </left>
      <right style="thin">
        <color rgb="FF000000"/>
      </right>
      <top style="thin">
        <color auto="1"/>
      </top>
      <bottom/>
      <diagonal/>
    </border>
    <border>
      <left style="thin">
        <color rgb="FF000000"/>
      </left>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bottom style="thin">
        <color auto="1"/>
      </bottom>
      <diagonal/>
    </border>
    <border>
      <left style="thin">
        <color rgb="FF000000"/>
      </left>
      <right style="thin">
        <color auto="1"/>
      </right>
      <top style="thin">
        <color auto="1"/>
      </top>
      <bottom/>
      <diagonal/>
    </border>
    <border>
      <left style="thin">
        <color auto="1"/>
      </left>
      <right style="thin">
        <color rgb="FF000000"/>
      </right>
      <top style="thin">
        <color auto="1"/>
      </top>
      <bottom/>
      <diagonal/>
    </border>
    <border>
      <left style="thin">
        <color auto="1"/>
      </left>
      <right style="thin">
        <color rgb="FF000000"/>
      </right>
      <top style="thin">
        <color rgb="FF000000"/>
      </top>
      <bottom/>
      <diagonal/>
    </border>
    <border>
      <left style="thin">
        <color rgb="FF000000"/>
      </left>
      <right style="thin">
        <color auto="1"/>
      </right>
      <top style="thin">
        <color rgb="FF000000"/>
      </top>
      <bottom/>
      <diagonal/>
    </border>
    <border>
      <left style="thin">
        <color auto="1"/>
      </left>
      <right style="thin">
        <color auto="1"/>
      </right>
      <top/>
      <bottom/>
      <diagonal/>
    </border>
    <border>
      <left/>
      <right/>
      <top style="thin">
        <color auto="1"/>
      </top>
      <bottom style="thin">
        <color rgb="FF000000"/>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right style="thin">
        <color auto="1"/>
      </right>
      <top/>
      <bottom/>
      <diagonal/>
    </border>
    <border>
      <left style="thin">
        <color rgb="FF000000"/>
      </left>
      <right/>
      <top style="thin">
        <color auto="1"/>
      </top>
      <bottom/>
      <diagonal/>
    </border>
    <border>
      <left/>
      <right style="thin">
        <color rgb="FF000000"/>
      </right>
      <top style="thin">
        <color auto="1"/>
      </top>
      <bottom style="thin">
        <color rgb="FF000000"/>
      </bottom>
      <diagonal/>
    </border>
    <border>
      <left style="thin">
        <color indexed="62"/>
      </left>
      <right style="thin">
        <color indexed="62"/>
      </right>
      <top style="thin">
        <color indexed="62"/>
      </top>
      <bottom style="thin">
        <color indexed="62"/>
      </bottom>
      <diagonal/>
    </border>
  </borders>
  <cellStyleXfs count="16">
    <xf numFmtId="0" fontId="0" fillId="0" borderId="0"/>
    <xf numFmtId="164" fontId="3" fillId="0" borderId="0">
      <alignment vertical="center"/>
    </xf>
    <xf numFmtId="0" fontId="5" fillId="0" borderId="0"/>
    <xf numFmtId="164" fontId="3" fillId="0" borderId="0">
      <alignment vertical="center"/>
    </xf>
    <xf numFmtId="0" fontId="3" fillId="0" borderId="1" applyNumberFormat="0" applyFont="0" applyFill="0" applyAlignment="0" applyProtection="0">
      <alignment horizontal="center" vertical="center"/>
    </xf>
    <xf numFmtId="165" fontId="10" fillId="4" borderId="1">
      <alignment vertical="center"/>
    </xf>
    <xf numFmtId="0" fontId="13" fillId="0" borderId="0"/>
    <xf numFmtId="0" fontId="2" fillId="0" borderId="0">
      <alignment vertical="center"/>
    </xf>
    <xf numFmtId="0" fontId="13" fillId="0" borderId="0"/>
    <xf numFmtId="0" fontId="13" fillId="0" borderId="0"/>
    <xf numFmtId="164" fontId="3" fillId="0" borderId="0">
      <alignment vertical="center"/>
    </xf>
    <xf numFmtId="0" fontId="13" fillId="0" borderId="0"/>
    <xf numFmtId="0" fontId="20" fillId="0" borderId="0" applyNumberFormat="0" applyFill="0" applyBorder="0" applyAlignment="0" applyProtection="0"/>
    <xf numFmtId="0" fontId="1" fillId="0" borderId="0"/>
    <xf numFmtId="0" fontId="3" fillId="0" borderId="45" applyNumberFormat="0" applyFont="0" applyFill="0" applyAlignment="0" applyProtection="0">
      <alignment horizontal="center" vertical="center"/>
    </xf>
    <xf numFmtId="165" fontId="10" fillId="4" borderId="45">
      <alignment vertical="center"/>
    </xf>
  </cellStyleXfs>
  <cellXfs count="595">
    <xf numFmtId="0" fontId="0" fillId="0" borderId="0" xfId="0"/>
    <xf numFmtId="164" fontId="7" fillId="0" borderId="0" xfId="3" applyFont="1" applyAlignment="1">
      <alignment horizontal="left" vertical="center" wrapText="1"/>
    </xf>
    <xf numFmtId="165" fontId="23" fillId="7" borderId="9" xfId="5" applyFont="1" applyFill="1" applyBorder="1">
      <alignment vertical="center"/>
    </xf>
    <xf numFmtId="165" fontId="23" fillId="7" borderId="11" xfId="5" applyFont="1" applyFill="1" applyBorder="1">
      <alignment vertical="center"/>
    </xf>
    <xf numFmtId="0" fontId="0" fillId="7" borderId="6" xfId="0" applyFill="1" applyBorder="1" applyAlignment="1">
      <alignment vertical="center" wrapText="1"/>
    </xf>
    <xf numFmtId="164" fontId="7" fillId="3" borderId="0" xfId="3" applyFont="1" applyFill="1" applyAlignment="1">
      <alignment vertical="center" wrapText="1"/>
    </xf>
    <xf numFmtId="0" fontId="0" fillId="0" borderId="0" xfId="0" applyAlignment="1">
      <alignment vertical="center"/>
    </xf>
    <xf numFmtId="0" fontId="28" fillId="0" borderId="0" xfId="0" applyFont="1"/>
    <xf numFmtId="164" fontId="20" fillId="0" borderId="0" xfId="12" applyNumberFormat="1" applyAlignment="1">
      <alignment horizontal="left" vertical="center" wrapText="1"/>
    </xf>
    <xf numFmtId="0" fontId="0" fillId="3" borderId="0" xfId="2" applyFont="1" applyFill="1" applyAlignment="1">
      <alignment horizontal="center" vertical="center"/>
    </xf>
    <xf numFmtId="0" fontId="11" fillId="0" borderId="6" xfId="7" applyFont="1" applyBorder="1" applyAlignment="1">
      <alignment horizontal="center" vertical="center"/>
    </xf>
    <xf numFmtId="0" fontId="19" fillId="0" borderId="0" xfId="2" applyFont="1" applyAlignment="1">
      <alignment horizontal="center" vertical="center"/>
    </xf>
    <xf numFmtId="0" fontId="0" fillId="0" borderId="0" xfId="0" applyAlignment="1">
      <alignment horizontal="center" vertical="center"/>
    </xf>
    <xf numFmtId="164" fontId="7" fillId="0" borderId="0" xfId="3" applyFont="1" applyAlignment="1">
      <alignment horizontal="center" vertical="center" wrapText="1"/>
    </xf>
    <xf numFmtId="0" fontId="28" fillId="0" borderId="0" xfId="0" applyFont="1" applyAlignment="1">
      <alignment horizontal="center" vertical="center"/>
    </xf>
    <xf numFmtId="0" fontId="28" fillId="3" borderId="23" xfId="0" applyFont="1" applyFill="1" applyBorder="1"/>
    <xf numFmtId="164" fontId="11" fillId="0" borderId="23" xfId="4" applyNumberFormat="1" applyFont="1" applyBorder="1" applyAlignment="1">
      <alignment horizontal="center" vertical="center" wrapText="1"/>
    </xf>
    <xf numFmtId="164" fontId="8" fillId="3" borderId="23" xfId="4" applyNumberFormat="1" applyFont="1" applyFill="1" applyBorder="1" applyAlignment="1">
      <alignment horizontal="center" vertical="center"/>
    </xf>
    <xf numFmtId="164" fontId="8" fillId="3" borderId="23" xfId="4" applyNumberFormat="1" applyFont="1" applyFill="1" applyBorder="1" applyAlignment="1">
      <alignment horizontal="center" vertical="center" wrapText="1"/>
    </xf>
    <xf numFmtId="164" fontId="8" fillId="3" borderId="23" xfId="3" applyFont="1" applyFill="1" applyBorder="1" applyAlignment="1">
      <alignment horizontal="center" vertical="center" wrapText="1"/>
    </xf>
    <xf numFmtId="164" fontId="11" fillId="3" borderId="23" xfId="4" applyNumberFormat="1" applyFont="1" applyFill="1" applyBorder="1" applyAlignment="1">
      <alignment horizontal="center" vertical="center" wrapText="1"/>
    </xf>
    <xf numFmtId="164" fontId="8" fillId="3" borderId="23" xfId="4" applyNumberFormat="1" applyFont="1" applyFill="1" applyBorder="1" applyAlignment="1">
      <alignment horizontal="center" wrapText="1"/>
    </xf>
    <xf numFmtId="164" fontId="8" fillId="3" borderId="23" xfId="4" applyNumberFormat="1" applyFont="1" applyFill="1" applyBorder="1" applyAlignment="1">
      <alignment horizontal="center"/>
    </xf>
    <xf numFmtId="164" fontId="8" fillId="3" borderId="23" xfId="3" applyFont="1" applyFill="1" applyBorder="1" applyAlignment="1">
      <alignment horizontal="center" wrapText="1"/>
    </xf>
    <xf numFmtId="165" fontId="11" fillId="3" borderId="23" xfId="4" applyNumberFormat="1" applyFont="1" applyFill="1" applyBorder="1" applyAlignment="1">
      <alignment horizontal="center" vertical="center" wrapText="1"/>
    </xf>
    <xf numFmtId="0" fontId="8" fillId="3" borderId="23" xfId="4" applyFont="1" applyFill="1" applyBorder="1" applyAlignment="1">
      <alignment horizontal="center" vertical="center" wrapText="1"/>
    </xf>
    <xf numFmtId="165" fontId="8" fillId="3" borderId="23" xfId="4" applyNumberFormat="1" applyFont="1" applyFill="1" applyBorder="1" applyAlignment="1">
      <alignment horizontal="center" vertical="center"/>
    </xf>
    <xf numFmtId="0" fontId="11" fillId="0" borderId="23" xfId="0" applyFont="1" applyBorder="1" applyAlignment="1">
      <alignment horizontal="center" wrapText="1"/>
    </xf>
    <xf numFmtId="0" fontId="11" fillId="0" borderId="23" xfId="0" applyFont="1" applyBorder="1" applyAlignment="1">
      <alignment horizontal="center"/>
    </xf>
    <xf numFmtId="164" fontId="7" fillId="0" borderId="0" xfId="3" applyFont="1" applyAlignment="1">
      <alignment horizontal="left" vertical="center"/>
    </xf>
    <xf numFmtId="164" fontId="7" fillId="0" borderId="25" xfId="3" applyFont="1" applyBorder="1" applyAlignment="1">
      <alignment horizontal="left" vertical="center"/>
    </xf>
    <xf numFmtId="164" fontId="7" fillId="0" borderId="41" xfId="3" applyFont="1" applyBorder="1" applyAlignment="1">
      <alignment horizontal="left" vertical="center"/>
    </xf>
    <xf numFmtId="164" fontId="7" fillId="0" borderId="13" xfId="3" applyFont="1" applyBorder="1" applyAlignment="1">
      <alignment horizontal="left" vertical="center"/>
    </xf>
    <xf numFmtId="164" fontId="7" fillId="3" borderId="0" xfId="3" applyFont="1" applyFill="1" applyAlignment="1">
      <alignment horizontal="center" vertical="center" wrapText="1"/>
    </xf>
    <xf numFmtId="164" fontId="7" fillId="3" borderId="17" xfId="3" applyFont="1" applyFill="1" applyBorder="1" applyAlignment="1">
      <alignment horizontal="center" vertical="center" wrapText="1"/>
    </xf>
    <xf numFmtId="167" fontId="8" fillId="3" borderId="23" xfId="4" applyNumberFormat="1" applyFont="1" applyFill="1" applyBorder="1" applyAlignment="1">
      <alignment horizontal="center" vertical="center"/>
    </xf>
    <xf numFmtId="49" fontId="7" fillId="3" borderId="0" xfId="3" applyNumberFormat="1" applyFont="1" applyFill="1" applyAlignment="1">
      <alignment vertical="center" wrapText="1"/>
    </xf>
    <xf numFmtId="49" fontId="7" fillId="0" borderId="0" xfId="3" applyNumberFormat="1" applyFont="1" applyAlignment="1">
      <alignment horizontal="left" vertical="center" wrapText="1"/>
    </xf>
    <xf numFmtId="49" fontId="7" fillId="3" borderId="17" xfId="3" applyNumberFormat="1" applyFont="1" applyFill="1" applyBorder="1" applyAlignment="1">
      <alignment horizontal="center" vertical="center" wrapText="1"/>
    </xf>
    <xf numFmtId="49" fontId="20" fillId="0" borderId="0" xfId="12" applyNumberFormat="1" applyAlignment="1">
      <alignment horizontal="left" vertical="center" wrapText="1"/>
    </xf>
    <xf numFmtId="49" fontId="7" fillId="0" borderId="0" xfId="3" applyNumberFormat="1" applyFont="1" applyAlignment="1">
      <alignment horizontal="left" vertical="center"/>
    </xf>
    <xf numFmtId="49" fontId="7" fillId="0" borderId="22" xfId="3" applyNumberFormat="1" applyFont="1" applyBorder="1" applyAlignment="1">
      <alignment horizontal="left" vertical="center"/>
    </xf>
    <xf numFmtId="49" fontId="23" fillId="7" borderId="10" xfId="5" applyNumberFormat="1" applyFont="1" applyFill="1" applyBorder="1">
      <alignment vertical="center"/>
    </xf>
    <xf numFmtId="0" fontId="34" fillId="0" borderId="6" xfId="7" applyFont="1" applyBorder="1" applyAlignment="1">
      <alignment horizontal="center" vertical="center"/>
    </xf>
    <xf numFmtId="0" fontId="34" fillId="0" borderId="23" xfId="0" applyFont="1" applyBorder="1" applyAlignment="1">
      <alignment horizontal="center"/>
    </xf>
    <xf numFmtId="49" fontId="34" fillId="0" borderId="15" xfId="6" applyNumberFormat="1" applyFont="1" applyBorder="1" applyAlignment="1">
      <alignment horizontal="center" vertical="center"/>
    </xf>
    <xf numFmtId="49" fontId="34" fillId="0" borderId="10" xfId="6" applyNumberFormat="1" applyFont="1" applyBorder="1" applyAlignment="1">
      <alignment horizontal="center" vertical="center"/>
    </xf>
    <xf numFmtId="0" fontId="35" fillId="0" borderId="6" xfId="0" applyFont="1" applyBorder="1"/>
    <xf numFmtId="165" fontId="11" fillId="3" borderId="24" xfId="4" applyNumberFormat="1" applyFont="1" applyFill="1" applyBorder="1" applyAlignment="1">
      <alignment horizontal="center" vertical="center" wrapText="1"/>
    </xf>
    <xf numFmtId="164" fontId="11" fillId="0" borderId="2" xfId="4" applyNumberFormat="1" applyFont="1" applyBorder="1" applyAlignment="1">
      <alignment horizontal="center" vertical="center" wrapText="1"/>
    </xf>
    <xf numFmtId="49" fontId="8" fillId="3" borderId="23" xfId="4" applyNumberFormat="1" applyFont="1" applyFill="1" applyBorder="1" applyAlignment="1">
      <alignment horizontal="center" vertical="center" wrapText="1"/>
    </xf>
    <xf numFmtId="0" fontId="35" fillId="0" borderId="6" xfId="0" applyFont="1" applyBorder="1" applyAlignment="1">
      <alignment horizontal="center"/>
    </xf>
    <xf numFmtId="164" fontId="8" fillId="0" borderId="6" xfId="3" applyFont="1" applyBorder="1" applyAlignment="1">
      <alignment horizontal="left" vertical="center" wrapText="1"/>
    </xf>
    <xf numFmtId="0" fontId="8" fillId="0" borderId="6" xfId="4" applyFont="1" applyBorder="1" applyAlignment="1">
      <alignment horizontal="left" vertical="center"/>
    </xf>
    <xf numFmtId="164" fontId="36" fillId="0" borderId="0" xfId="1" applyFont="1">
      <alignment vertical="center"/>
    </xf>
    <xf numFmtId="164" fontId="37" fillId="0" borderId="0" xfId="1" applyFont="1">
      <alignment vertical="center"/>
    </xf>
    <xf numFmtId="164" fontId="38" fillId="0" borderId="0" xfId="1" applyFont="1" applyAlignment="1">
      <alignment horizontal="center"/>
    </xf>
    <xf numFmtId="164" fontId="37" fillId="3" borderId="0" xfId="1" applyFont="1" applyFill="1">
      <alignment vertical="center"/>
    </xf>
    <xf numFmtId="164" fontId="36" fillId="0" borderId="0" xfId="1" applyFont="1" applyAlignment="1">
      <alignment horizontal="center" vertical="center"/>
    </xf>
    <xf numFmtId="164" fontId="36" fillId="3" borderId="0" xfId="1" applyFont="1" applyFill="1">
      <alignment vertical="center"/>
    </xf>
    <xf numFmtId="164" fontId="36" fillId="0" borderId="23" xfId="1" applyFont="1" applyBorder="1" applyAlignment="1"/>
    <xf numFmtId="164" fontId="39" fillId="0" borderId="0" xfId="1" applyFont="1" applyAlignment="1">
      <alignment horizontal="center"/>
    </xf>
    <xf numFmtId="164" fontId="40" fillId="0" borderId="0" xfId="1" applyFont="1" applyAlignment="1">
      <alignment horizontal="center"/>
    </xf>
    <xf numFmtId="164" fontId="38" fillId="3" borderId="0" xfId="1" applyFont="1" applyFill="1">
      <alignment vertical="center"/>
    </xf>
    <xf numFmtId="164" fontId="38" fillId="0" borderId="0" xfId="1" applyFont="1">
      <alignment vertical="center"/>
    </xf>
    <xf numFmtId="164" fontId="41" fillId="0" borderId="0" xfId="1" applyFont="1">
      <alignment vertical="center"/>
    </xf>
    <xf numFmtId="164" fontId="42" fillId="0" borderId="0" xfId="1" applyFont="1" applyAlignment="1">
      <alignment horizontal="center" vertical="center" wrapText="1"/>
    </xf>
    <xf numFmtId="49" fontId="36" fillId="0" borderId="0" xfId="1" applyNumberFormat="1" applyFont="1">
      <alignment vertical="center"/>
    </xf>
    <xf numFmtId="164" fontId="37" fillId="0" borderId="0" xfId="1" applyFont="1" applyAlignment="1">
      <alignment horizontal="center" vertical="center"/>
    </xf>
    <xf numFmtId="165" fontId="36" fillId="8" borderId="23" xfId="4" applyNumberFormat="1" applyFont="1" applyFill="1" applyBorder="1" applyAlignment="1">
      <alignment horizontal="center" vertical="center"/>
    </xf>
    <xf numFmtId="165" fontId="36" fillId="8" borderId="23" xfId="4" applyNumberFormat="1" applyFont="1" applyFill="1" applyBorder="1" applyAlignment="1">
      <alignment horizontal="center" vertical="center" wrapText="1"/>
    </xf>
    <xf numFmtId="164" fontId="36" fillId="8" borderId="23" xfId="1" applyFont="1" applyFill="1" applyBorder="1" applyAlignment="1">
      <alignment horizontal="center" vertical="center"/>
    </xf>
    <xf numFmtId="164" fontId="36" fillId="8" borderId="23" xfId="1" applyFont="1" applyFill="1" applyBorder="1" applyAlignment="1">
      <alignment horizontal="center" vertical="center" wrapText="1"/>
    </xf>
    <xf numFmtId="164" fontId="38" fillId="0" borderId="23" xfId="11" applyNumberFormat="1" applyFont="1" applyBorder="1" applyAlignment="1">
      <alignment horizontal="center"/>
    </xf>
    <xf numFmtId="164" fontId="37" fillId="0" borderId="0" xfId="1" applyFont="1" applyAlignment="1">
      <alignment horizontal="center"/>
    </xf>
    <xf numFmtId="164" fontId="37" fillId="3" borderId="0" xfId="1" applyFont="1" applyFill="1" applyAlignment="1">
      <alignment horizontal="center" vertical="center"/>
    </xf>
    <xf numFmtId="165" fontId="36" fillId="8" borderId="24" xfId="4" applyNumberFormat="1" applyFont="1" applyFill="1" applyBorder="1" applyAlignment="1">
      <alignment horizontal="center" vertical="center"/>
    </xf>
    <xf numFmtId="165" fontId="47" fillId="3" borderId="23" xfId="4" applyNumberFormat="1" applyFont="1" applyFill="1" applyBorder="1" applyAlignment="1">
      <alignment horizontal="center" vertical="center"/>
    </xf>
    <xf numFmtId="49" fontId="47" fillId="3" borderId="23" xfId="4" applyNumberFormat="1" applyFont="1" applyFill="1" applyBorder="1" applyAlignment="1">
      <alignment horizontal="center" vertical="center"/>
    </xf>
    <xf numFmtId="164" fontId="38" fillId="3" borderId="23" xfId="4" applyNumberFormat="1" applyFont="1" applyFill="1" applyBorder="1" applyAlignment="1">
      <alignment horizontal="center" vertical="center"/>
    </xf>
    <xf numFmtId="164" fontId="47" fillId="3" borderId="23" xfId="4" applyNumberFormat="1" applyFont="1" applyFill="1" applyBorder="1" applyAlignment="1">
      <alignment horizontal="center" vertical="center"/>
    </xf>
    <xf numFmtId="167" fontId="47" fillId="3" borderId="23" xfId="4" applyNumberFormat="1" applyFont="1" applyFill="1" applyBorder="1" applyAlignment="1">
      <alignment horizontal="center" vertical="center" wrapText="1"/>
    </xf>
    <xf numFmtId="164" fontId="47" fillId="3" borderId="23" xfId="4" applyNumberFormat="1" applyFont="1" applyFill="1" applyBorder="1" applyAlignment="1">
      <alignment horizontal="center" vertical="center" wrapText="1"/>
    </xf>
    <xf numFmtId="165" fontId="36" fillId="11" borderId="23" xfId="4" applyNumberFormat="1" applyFont="1" applyFill="1" applyBorder="1" applyAlignment="1">
      <alignment horizontal="center" vertical="center" wrapText="1"/>
    </xf>
    <xf numFmtId="165" fontId="38" fillId="0" borderId="23" xfId="4" applyNumberFormat="1" applyFont="1" applyBorder="1" applyAlignment="1">
      <alignment horizontal="center" vertical="center"/>
    </xf>
    <xf numFmtId="49" fontId="38" fillId="0" borderId="23" xfId="4" applyNumberFormat="1" applyFont="1" applyBorder="1" applyAlignment="1">
      <alignment horizontal="center" vertical="center"/>
    </xf>
    <xf numFmtId="164" fontId="38" fillId="0" borderId="23" xfId="4" applyNumberFormat="1" applyFont="1" applyBorder="1" applyAlignment="1">
      <alignment horizontal="center" vertical="center"/>
    </xf>
    <xf numFmtId="164" fontId="47" fillId="0" borderId="23" xfId="4" applyNumberFormat="1" applyFont="1" applyBorder="1" applyAlignment="1">
      <alignment horizontal="center" vertical="center"/>
    </xf>
    <xf numFmtId="167" fontId="47" fillId="0" borderId="23" xfId="4" applyNumberFormat="1" applyFont="1" applyBorder="1" applyAlignment="1">
      <alignment horizontal="center" vertical="center" wrapText="1"/>
    </xf>
    <xf numFmtId="164" fontId="47" fillId="0" borderId="23" xfId="4" applyNumberFormat="1" applyFont="1" applyBorder="1" applyAlignment="1">
      <alignment horizontal="center" vertical="center" wrapText="1"/>
    </xf>
    <xf numFmtId="164" fontId="42" fillId="0" borderId="23" xfId="1" applyFont="1" applyBorder="1" applyAlignment="1">
      <alignment horizontal="center" vertical="center"/>
    </xf>
    <xf numFmtId="164" fontId="36" fillId="0" borderId="23" xfId="1" applyFont="1" applyBorder="1">
      <alignment vertical="center"/>
    </xf>
    <xf numFmtId="164" fontId="36" fillId="3" borderId="0" xfId="1" applyFont="1" applyFill="1" applyAlignment="1">
      <alignment horizontal="center" vertical="center"/>
    </xf>
    <xf numFmtId="49" fontId="36" fillId="3" borderId="0" xfId="1" applyNumberFormat="1" applyFont="1" applyFill="1">
      <alignment vertical="center"/>
    </xf>
    <xf numFmtId="164" fontId="36" fillId="13" borderId="23" xfId="1" applyFont="1" applyFill="1" applyBorder="1" applyAlignment="1">
      <alignment horizontal="center" vertical="center" wrapText="1"/>
    </xf>
    <xf numFmtId="0" fontId="38" fillId="3" borderId="23" xfId="4" applyFont="1" applyFill="1" applyBorder="1" applyAlignment="1">
      <alignment horizontal="center" vertical="center" wrapText="1"/>
    </xf>
    <xf numFmtId="165" fontId="38" fillId="3" borderId="23" xfId="4" applyNumberFormat="1" applyFont="1" applyFill="1" applyBorder="1" applyAlignment="1">
      <alignment horizontal="center" vertical="center"/>
    </xf>
    <xf numFmtId="167" fontId="38" fillId="3" borderId="23" xfId="4" applyNumberFormat="1" applyFont="1" applyFill="1" applyBorder="1" applyAlignment="1">
      <alignment horizontal="center" vertical="center"/>
    </xf>
    <xf numFmtId="164" fontId="36" fillId="0" borderId="23" xfId="11" applyNumberFormat="1" applyFont="1" applyBorder="1" applyAlignment="1">
      <alignment horizontal="center" vertical="center"/>
    </xf>
    <xf numFmtId="164" fontId="38" fillId="3" borderId="23" xfId="4" applyNumberFormat="1" applyFont="1" applyFill="1" applyBorder="1" applyAlignment="1">
      <alignment horizontal="center" vertical="center" wrapText="1"/>
    </xf>
    <xf numFmtId="49" fontId="38" fillId="3" borderId="23" xfId="4" applyNumberFormat="1" applyFont="1" applyFill="1" applyBorder="1" applyAlignment="1">
      <alignment horizontal="center" vertical="center" wrapText="1"/>
    </xf>
    <xf numFmtId="164" fontId="36" fillId="0" borderId="23" xfId="3" applyFont="1" applyBorder="1" applyAlignment="1">
      <alignment horizontal="center" vertical="center" wrapText="1"/>
    </xf>
    <xf numFmtId="164" fontId="36" fillId="3" borderId="23" xfId="3" applyFont="1" applyFill="1" applyBorder="1" applyAlignment="1">
      <alignment horizontal="center" wrapText="1"/>
    </xf>
    <xf numFmtId="164" fontId="36" fillId="0" borderId="23" xfId="4" applyNumberFormat="1" applyFont="1" applyBorder="1" applyAlignment="1">
      <alignment horizontal="center" vertical="center"/>
    </xf>
    <xf numFmtId="164" fontId="36" fillId="3" borderId="23" xfId="4" applyNumberFormat="1" applyFont="1" applyFill="1" applyBorder="1" applyAlignment="1">
      <alignment horizontal="center" vertical="center"/>
    </xf>
    <xf numFmtId="49" fontId="36" fillId="3" borderId="0" xfId="1" applyNumberFormat="1" applyFont="1" applyFill="1" applyAlignment="1">
      <alignment horizontal="center" vertical="center"/>
    </xf>
    <xf numFmtId="164" fontId="51" fillId="0" borderId="0" xfId="1" applyFont="1" applyAlignment="1">
      <alignment horizontal="left" vertical="center"/>
    </xf>
    <xf numFmtId="164" fontId="36" fillId="3" borderId="23" xfId="4" applyNumberFormat="1" applyFont="1" applyFill="1" applyBorder="1" applyAlignment="1">
      <alignment horizontal="center" vertical="center" wrapText="1"/>
    </xf>
    <xf numFmtId="164" fontId="36" fillId="3" borderId="23" xfId="3" applyFont="1" applyFill="1" applyBorder="1" applyAlignment="1">
      <alignment horizontal="center" vertical="center" wrapText="1"/>
    </xf>
    <xf numFmtId="164" fontId="36" fillId="3" borderId="23" xfId="11" applyNumberFormat="1" applyFont="1" applyFill="1" applyBorder="1" applyAlignment="1">
      <alignment horizontal="center" vertical="center"/>
    </xf>
    <xf numFmtId="164" fontId="36" fillId="0" borderId="0" xfId="1" applyFont="1" applyAlignment="1">
      <alignment horizontal="left" vertical="center"/>
    </xf>
    <xf numFmtId="1" fontId="36" fillId="3" borderId="23" xfId="4" applyNumberFormat="1" applyFont="1" applyFill="1" applyBorder="1" applyAlignment="1">
      <alignment horizontal="center" vertical="center" wrapText="1"/>
    </xf>
    <xf numFmtId="164" fontId="38" fillId="0" borderId="23" xfId="11" applyNumberFormat="1" applyFont="1" applyBorder="1" applyAlignment="1">
      <alignment horizontal="center" vertical="center"/>
    </xf>
    <xf numFmtId="164" fontId="53" fillId="0" borderId="0" xfId="1" applyFont="1" applyAlignment="1">
      <alignment horizontal="center" vertical="center"/>
    </xf>
    <xf numFmtId="164" fontId="38" fillId="3" borderId="23" xfId="3" applyFont="1" applyFill="1" applyBorder="1" applyAlignment="1">
      <alignment horizontal="center" vertical="center" wrapText="1"/>
    </xf>
    <xf numFmtId="164" fontId="38" fillId="3" borderId="23" xfId="1" applyFont="1" applyFill="1" applyBorder="1" applyAlignment="1">
      <alignment horizontal="center" vertical="center" wrapText="1"/>
    </xf>
    <xf numFmtId="164" fontId="38" fillId="3" borderId="23" xfId="11" applyNumberFormat="1" applyFont="1" applyFill="1" applyBorder="1" applyAlignment="1">
      <alignment horizontal="center" vertical="center"/>
    </xf>
    <xf numFmtId="164" fontId="56" fillId="0" borderId="23" xfId="3" applyFont="1" applyBorder="1" applyAlignment="1">
      <alignment horizontal="center" vertical="center" wrapText="1"/>
    </xf>
    <xf numFmtId="49" fontId="36" fillId="0" borderId="23" xfId="3" applyNumberFormat="1" applyFont="1" applyBorder="1" applyAlignment="1">
      <alignment horizontal="center" vertical="center" wrapText="1"/>
    </xf>
    <xf numFmtId="165" fontId="36" fillId="3" borderId="23" xfId="4" applyNumberFormat="1" applyFont="1" applyFill="1" applyBorder="1" applyAlignment="1">
      <alignment horizontal="center" vertical="center" wrapText="1"/>
    </xf>
    <xf numFmtId="167" fontId="36" fillId="3" borderId="23" xfId="4" applyNumberFormat="1" applyFont="1" applyFill="1" applyBorder="1" applyAlignment="1">
      <alignment horizontal="center" vertical="center" wrapText="1"/>
    </xf>
    <xf numFmtId="164" fontId="56" fillId="0" borderId="24" xfId="3" applyFont="1" applyBorder="1" applyAlignment="1">
      <alignment horizontal="center" vertical="center" wrapText="1"/>
    </xf>
    <xf numFmtId="49" fontId="36" fillId="0" borderId="24" xfId="3" applyNumberFormat="1" applyFont="1" applyBorder="1" applyAlignment="1">
      <alignment horizontal="center" vertical="center" wrapText="1"/>
    </xf>
    <xf numFmtId="164" fontId="36" fillId="0" borderId="24" xfId="4" applyNumberFormat="1" applyFont="1" applyBorder="1" applyAlignment="1">
      <alignment horizontal="center" wrapText="1"/>
    </xf>
    <xf numFmtId="165" fontId="40" fillId="3" borderId="23" xfId="4" applyNumberFormat="1" applyFont="1" applyFill="1" applyBorder="1" applyAlignment="1">
      <alignment horizontal="center" vertical="center" wrapText="1"/>
    </xf>
    <xf numFmtId="167" fontId="36" fillId="3" borderId="24" xfId="4" applyNumberFormat="1" applyFont="1" applyFill="1" applyBorder="1" applyAlignment="1">
      <alignment horizontal="center" vertical="center" wrapText="1"/>
    </xf>
    <xf numFmtId="164" fontId="36" fillId="0" borderId="23" xfId="4" applyNumberFormat="1" applyFont="1" applyBorder="1" applyAlignment="1">
      <alignment horizontal="center" wrapText="1"/>
    </xf>
    <xf numFmtId="164" fontId="57" fillId="12" borderId="23" xfId="1" applyFont="1" applyFill="1" applyBorder="1" applyAlignment="1">
      <alignment horizontal="center" vertical="center"/>
    </xf>
    <xf numFmtId="164" fontId="57" fillId="12" borderId="22" xfId="1" applyFont="1" applyFill="1" applyBorder="1" applyAlignment="1">
      <alignment horizontal="center" vertical="center"/>
    </xf>
    <xf numFmtId="164" fontId="36" fillId="12" borderId="23" xfId="1" applyFont="1" applyFill="1" applyBorder="1" applyAlignment="1">
      <alignment horizontal="center" vertical="center"/>
    </xf>
    <xf numFmtId="165" fontId="38" fillId="8" borderId="8" xfId="4" applyNumberFormat="1" applyFont="1" applyFill="1" applyBorder="1" applyAlignment="1">
      <alignment horizontal="center" vertical="center"/>
    </xf>
    <xf numFmtId="165" fontId="38" fillId="8" borderId="6" xfId="4" applyNumberFormat="1" applyFont="1" applyFill="1" applyBorder="1" applyAlignment="1">
      <alignment horizontal="center" vertical="center" wrapText="1"/>
    </xf>
    <xf numFmtId="164" fontId="36" fillId="13" borderId="24" xfId="1" applyFont="1" applyFill="1" applyBorder="1" applyAlignment="1">
      <alignment horizontal="center" vertical="center"/>
    </xf>
    <xf numFmtId="164" fontId="58" fillId="8" borderId="8" xfId="11" applyNumberFormat="1" applyFont="1" applyFill="1" applyBorder="1" applyAlignment="1">
      <alignment horizontal="center" vertical="center"/>
    </xf>
    <xf numFmtId="164" fontId="58" fillId="8" borderId="15" xfId="11" applyNumberFormat="1" applyFont="1" applyFill="1" applyBorder="1" applyAlignment="1">
      <alignment horizontal="center" vertical="center"/>
    </xf>
    <xf numFmtId="164" fontId="59" fillId="8" borderId="15" xfId="1" applyFont="1" applyFill="1" applyBorder="1" applyAlignment="1">
      <alignment horizontal="center" vertical="center" wrapText="1"/>
    </xf>
    <xf numFmtId="164" fontId="59" fillId="8" borderId="28" xfId="1" applyFont="1" applyFill="1" applyBorder="1" applyAlignment="1">
      <alignment horizontal="center" vertical="center" wrapText="1"/>
    </xf>
    <xf numFmtId="164" fontId="38" fillId="0" borderId="23" xfId="1" applyFont="1" applyBorder="1" applyAlignment="1">
      <alignment horizontal="center"/>
    </xf>
    <xf numFmtId="164" fontId="37" fillId="0" borderId="23" xfId="1" applyFont="1" applyBorder="1" applyAlignment="1">
      <alignment horizontal="center"/>
    </xf>
    <xf numFmtId="164" fontId="38" fillId="3" borderId="2" xfId="4" applyNumberFormat="1" applyFont="1" applyFill="1" applyBorder="1" applyAlignment="1">
      <alignment horizontal="center"/>
    </xf>
    <xf numFmtId="164" fontId="37" fillId="0" borderId="2" xfId="1" applyFont="1" applyBorder="1" applyAlignment="1">
      <alignment horizontal="center"/>
    </xf>
    <xf numFmtId="164" fontId="37" fillId="0" borderId="12" xfId="1" applyFont="1" applyBorder="1" applyAlignment="1">
      <alignment horizontal="center"/>
    </xf>
    <xf numFmtId="164" fontId="37" fillId="0" borderId="12" xfId="1" applyFont="1" applyBorder="1" applyAlignment="1">
      <alignment horizontal="center" vertical="center"/>
    </xf>
    <xf numFmtId="164" fontId="37" fillId="0" borderId="2" xfId="1" applyFont="1" applyBorder="1" applyAlignment="1">
      <alignment horizontal="center" vertical="center"/>
    </xf>
    <xf numFmtId="164" fontId="37" fillId="0" borderId="22" xfId="1" applyFont="1" applyBorder="1" applyAlignment="1">
      <alignment horizontal="center"/>
    </xf>
    <xf numFmtId="164" fontId="37" fillId="0" borderId="22" xfId="1" applyFont="1" applyBorder="1" applyAlignment="1">
      <alignment horizontal="center" vertical="center"/>
    </xf>
    <xf numFmtId="164" fontId="42" fillId="0" borderId="22" xfId="1" applyFont="1" applyBorder="1" applyAlignment="1">
      <alignment horizontal="center"/>
    </xf>
    <xf numFmtId="164" fontId="60" fillId="0" borderId="2" xfId="1" applyFont="1" applyBorder="1" applyAlignment="1">
      <alignment horizontal="center"/>
    </xf>
    <xf numFmtId="164" fontId="40" fillId="0" borderId="22" xfId="1" applyFont="1" applyBorder="1" applyAlignment="1">
      <alignment horizontal="center"/>
    </xf>
    <xf numFmtId="164" fontId="40" fillId="0" borderId="2" xfId="1" applyFont="1" applyBorder="1" applyAlignment="1">
      <alignment horizontal="center"/>
    </xf>
    <xf numFmtId="164" fontId="36" fillId="0" borderId="4" xfId="1" applyFont="1" applyBorder="1">
      <alignment vertical="center"/>
    </xf>
    <xf numFmtId="165" fontId="36" fillId="8" borderId="24" xfId="4" applyNumberFormat="1" applyFont="1" applyFill="1" applyBorder="1" applyAlignment="1">
      <alignment horizontal="center" vertical="center" wrapText="1"/>
    </xf>
    <xf numFmtId="164" fontId="36" fillId="8" borderId="24" xfId="1" applyFont="1" applyFill="1" applyBorder="1" applyAlignment="1">
      <alignment horizontal="center" vertical="center"/>
    </xf>
    <xf numFmtId="164" fontId="36" fillId="8" borderId="22" xfId="1" applyFont="1" applyFill="1" applyBorder="1" applyAlignment="1">
      <alignment horizontal="center" vertical="center"/>
    </xf>
    <xf numFmtId="164" fontId="36" fillId="8" borderId="24" xfId="1" applyFont="1" applyFill="1" applyBorder="1" applyAlignment="1">
      <alignment horizontal="center" vertical="center" wrapText="1"/>
    </xf>
    <xf numFmtId="164" fontId="36" fillId="8" borderId="22" xfId="1" applyFont="1" applyFill="1" applyBorder="1" applyAlignment="1">
      <alignment horizontal="center" vertical="center" wrapText="1"/>
    </xf>
    <xf numFmtId="49" fontId="36" fillId="0" borderId="23" xfId="0" applyNumberFormat="1" applyFont="1" applyBorder="1" applyAlignment="1">
      <alignment horizontal="center" vertical="center" wrapText="1"/>
    </xf>
    <xf numFmtId="165" fontId="36" fillId="0" borderId="23" xfId="4" applyNumberFormat="1" applyFont="1" applyBorder="1" applyAlignment="1">
      <alignment horizontal="center" vertical="center"/>
    </xf>
    <xf numFmtId="167" fontId="38" fillId="0" borderId="23" xfId="4" applyNumberFormat="1" applyFont="1" applyBorder="1" applyAlignment="1">
      <alignment horizontal="center" vertical="center" wrapText="1"/>
    </xf>
    <xf numFmtId="167" fontId="38" fillId="3" borderId="26" xfId="4" applyNumberFormat="1" applyFont="1" applyFill="1" applyBorder="1" applyAlignment="1">
      <alignment horizontal="center" vertical="center" wrapText="1"/>
    </xf>
    <xf numFmtId="167" fontId="38" fillId="3" borderId="23" xfId="4" applyNumberFormat="1" applyFont="1" applyFill="1" applyBorder="1" applyAlignment="1">
      <alignment horizontal="center" vertical="center" wrapText="1"/>
    </xf>
    <xf numFmtId="167" fontId="38" fillId="0" borderId="23" xfId="1" applyNumberFormat="1" applyFont="1" applyBorder="1" applyAlignment="1">
      <alignment horizontal="center" vertical="center"/>
    </xf>
    <xf numFmtId="49" fontId="40" fillId="0" borderId="23" xfId="4" applyNumberFormat="1" applyFont="1" applyBorder="1" applyAlignment="1">
      <alignment horizontal="center" vertical="center"/>
    </xf>
    <xf numFmtId="164" fontId="36" fillId="0" borderId="8" xfId="3" applyFont="1" applyBorder="1" applyAlignment="1">
      <alignment horizontal="center" vertical="center" wrapText="1"/>
    </xf>
    <xf numFmtId="49" fontId="36" fillId="0" borderId="8" xfId="3" applyNumberFormat="1" applyFont="1" applyBorder="1" applyAlignment="1">
      <alignment horizontal="center" vertical="center" wrapText="1"/>
    </xf>
    <xf numFmtId="165" fontId="36" fillId="0" borderId="8" xfId="4" applyNumberFormat="1" applyFont="1" applyBorder="1" applyAlignment="1">
      <alignment horizontal="center" vertical="center"/>
    </xf>
    <xf numFmtId="165" fontId="38" fillId="3" borderId="23" xfId="4" applyNumberFormat="1" applyFont="1" applyFill="1" applyBorder="1" applyAlignment="1">
      <alignment horizontal="center" vertical="center" wrapText="1"/>
    </xf>
    <xf numFmtId="164" fontId="38" fillId="3" borderId="23" xfId="1" applyFont="1" applyFill="1" applyBorder="1" applyAlignment="1">
      <alignment horizontal="center" vertical="center"/>
    </xf>
    <xf numFmtId="167" fontId="38" fillId="0" borderId="2" xfId="4" applyNumberFormat="1" applyFont="1" applyBorder="1" applyAlignment="1">
      <alignment horizontal="center" vertical="center" wrapText="1"/>
    </xf>
    <xf numFmtId="164" fontId="38" fillId="3" borderId="3" xfId="1" applyFont="1" applyFill="1" applyBorder="1" applyAlignment="1">
      <alignment horizontal="center" vertical="center" wrapText="1"/>
    </xf>
    <xf numFmtId="164" fontId="38" fillId="3" borderId="2" xfId="1" applyFont="1" applyFill="1" applyBorder="1" applyAlignment="1">
      <alignment horizontal="center" vertical="center" wrapText="1"/>
    </xf>
    <xf numFmtId="167" fontId="38" fillId="3" borderId="3" xfId="4" applyNumberFormat="1" applyFont="1" applyFill="1" applyBorder="1" applyAlignment="1">
      <alignment horizontal="center" vertical="center" wrapText="1"/>
    </xf>
    <xf numFmtId="167" fontId="38" fillId="3" borderId="2" xfId="4" applyNumberFormat="1" applyFont="1" applyFill="1" applyBorder="1" applyAlignment="1">
      <alignment horizontal="center" vertical="center" wrapText="1"/>
    </xf>
    <xf numFmtId="167" fontId="38" fillId="0" borderId="2" xfId="1" applyNumberFormat="1" applyFont="1" applyBorder="1" applyAlignment="1">
      <alignment horizontal="center" vertical="center"/>
    </xf>
    <xf numFmtId="0" fontId="38" fillId="0" borderId="0" xfId="0" applyFont="1" applyAlignment="1">
      <alignment horizontal="center" vertical="center"/>
    </xf>
    <xf numFmtId="0" fontId="38" fillId="3" borderId="23" xfId="4" applyFont="1" applyFill="1" applyBorder="1" applyAlignment="1">
      <alignment horizontal="center" vertical="center"/>
    </xf>
    <xf numFmtId="164" fontId="38" fillId="0" borderId="23" xfId="1" applyFont="1" applyBorder="1" applyAlignment="1">
      <alignment horizontal="center" vertical="center"/>
    </xf>
    <xf numFmtId="164" fontId="36" fillId="0" borderId="23" xfId="1" applyFont="1" applyBorder="1" applyAlignment="1">
      <alignment horizontal="center" vertical="center"/>
    </xf>
    <xf numFmtId="0" fontId="38" fillId="0" borderId="23" xfId="0" applyFont="1" applyBorder="1" applyAlignment="1">
      <alignment horizontal="center" vertical="center"/>
    </xf>
    <xf numFmtId="165" fontId="36" fillId="8" borderId="8" xfId="4" applyNumberFormat="1" applyFont="1" applyFill="1" applyBorder="1" applyAlignment="1">
      <alignment horizontal="center" vertical="center"/>
    </xf>
    <xf numFmtId="165" fontId="36" fillId="8" borderId="6" xfId="4" applyNumberFormat="1" applyFont="1" applyFill="1" applyBorder="1" applyAlignment="1">
      <alignment horizontal="center" vertical="center" wrapText="1"/>
    </xf>
    <xf numFmtId="165" fontId="36" fillId="8" borderId="10" xfId="4" applyNumberFormat="1" applyFont="1" applyFill="1" applyBorder="1" applyAlignment="1">
      <alignment horizontal="center" vertical="center" wrapText="1"/>
    </xf>
    <xf numFmtId="165" fontId="36" fillId="8" borderId="6" xfId="4" applyNumberFormat="1" applyFont="1" applyFill="1" applyBorder="1" applyAlignment="1">
      <alignment horizontal="center" vertical="center"/>
    </xf>
    <xf numFmtId="164" fontId="36" fillId="0" borderId="6" xfId="3" applyFont="1" applyBorder="1" applyAlignment="1">
      <alignment horizontal="center" vertical="center" wrapText="1"/>
    </xf>
    <xf numFmtId="49" fontId="36" fillId="0" borderId="6" xfId="3" applyNumberFormat="1" applyFont="1" applyBorder="1" applyAlignment="1">
      <alignment horizontal="center" vertical="center" wrapText="1"/>
    </xf>
    <xf numFmtId="164" fontId="38" fillId="0" borderId="6" xfId="4" applyNumberFormat="1" applyFont="1" applyBorder="1" applyAlignment="1">
      <alignment horizontal="center" vertical="center"/>
    </xf>
    <xf numFmtId="164" fontId="38" fillId="0" borderId="6" xfId="4" applyNumberFormat="1" applyFont="1" applyBorder="1" applyAlignment="1">
      <alignment horizontal="center" vertical="center" wrapText="1"/>
    </xf>
    <xf numFmtId="164" fontId="47" fillId="0" borderId="0" xfId="3" applyFont="1" applyAlignment="1">
      <alignment horizontal="center" vertical="center" wrapText="1"/>
    </xf>
    <xf numFmtId="1" fontId="47" fillId="0" borderId="0" xfId="3" applyNumberFormat="1" applyFont="1" applyAlignment="1">
      <alignment horizontal="center" vertical="center" wrapText="1"/>
    </xf>
    <xf numFmtId="0" fontId="47" fillId="0" borderId="0" xfId="4" applyFont="1" applyBorder="1" applyAlignment="1">
      <alignment horizontal="center" vertical="center"/>
    </xf>
    <xf numFmtId="164" fontId="37" fillId="0" borderId="6" xfId="4" applyNumberFormat="1" applyFont="1" applyBorder="1" applyAlignment="1">
      <alignment horizontal="center" vertical="center" wrapText="1"/>
    </xf>
    <xf numFmtId="49" fontId="36" fillId="3" borderId="6" xfId="3" applyNumberFormat="1" applyFont="1" applyFill="1" applyBorder="1" applyAlignment="1">
      <alignment horizontal="center" vertical="center" wrapText="1"/>
    </xf>
    <xf numFmtId="164" fontId="38" fillId="3" borderId="0" xfId="3" applyFont="1" applyFill="1" applyAlignment="1">
      <alignment horizontal="center" vertical="center" wrapText="1"/>
    </xf>
    <xf numFmtId="164" fontId="38" fillId="3" borderId="0" xfId="3" applyFont="1" applyFill="1" applyAlignment="1">
      <alignment horizontal="left" vertical="center" wrapText="1"/>
    </xf>
    <xf numFmtId="164" fontId="38" fillId="3" borderId="0" xfId="1" applyFont="1" applyFill="1" applyAlignment="1">
      <alignment horizontal="center" vertical="center"/>
    </xf>
    <xf numFmtId="49" fontId="37" fillId="0" borderId="0" xfId="1" applyNumberFormat="1" applyFont="1">
      <alignment vertical="center"/>
    </xf>
    <xf numFmtId="165" fontId="36" fillId="8" borderId="8" xfId="4" applyNumberFormat="1" applyFont="1" applyFill="1" applyBorder="1" applyAlignment="1">
      <alignment horizontal="center" vertical="center" wrapText="1"/>
    </xf>
    <xf numFmtId="164" fontId="61" fillId="0" borderId="6" xfId="3" applyFont="1" applyBorder="1" applyAlignment="1">
      <alignment horizontal="center" vertical="center" wrapText="1"/>
    </xf>
    <xf numFmtId="49" fontId="61" fillId="0" borderId="6" xfId="3" applyNumberFormat="1" applyFont="1" applyBorder="1" applyAlignment="1">
      <alignment horizontal="center" vertical="center" wrapText="1"/>
    </xf>
    <xf numFmtId="0" fontId="61" fillId="0" borderId="6" xfId="4" applyFont="1" applyBorder="1" applyAlignment="1">
      <alignment horizontal="center" vertical="center"/>
    </xf>
    <xf numFmtId="164" fontId="61" fillId="0" borderId="6" xfId="4" applyNumberFormat="1" applyFont="1" applyBorder="1" applyAlignment="1">
      <alignment horizontal="center" vertical="center"/>
    </xf>
    <xf numFmtId="164" fontId="61" fillId="0" borderId="6" xfId="4" applyNumberFormat="1" applyFont="1" applyBorder="1" applyAlignment="1">
      <alignment horizontal="center" vertical="center" wrapText="1"/>
    </xf>
    <xf numFmtId="164" fontId="38" fillId="3" borderId="2" xfId="1" applyFont="1" applyFill="1" applyBorder="1" applyAlignment="1">
      <alignment horizontal="center" vertical="center"/>
    </xf>
    <xf numFmtId="164" fontId="36" fillId="3" borderId="23" xfId="1" applyFont="1" applyFill="1" applyBorder="1" applyAlignment="1">
      <alignment horizontal="center" vertical="center"/>
    </xf>
    <xf numFmtId="164" fontId="40" fillId="3" borderId="23" xfId="1" applyFont="1" applyFill="1" applyBorder="1" applyAlignment="1">
      <alignment horizontal="center" vertical="center"/>
    </xf>
    <xf numFmtId="167" fontId="40" fillId="3" borderId="23" xfId="4" applyNumberFormat="1" applyFont="1" applyFill="1" applyBorder="1" applyAlignment="1">
      <alignment horizontal="center" vertical="center" wrapText="1"/>
    </xf>
    <xf numFmtId="0" fontId="36" fillId="0" borderId="23" xfId="0" applyFont="1" applyBorder="1" applyAlignment="1">
      <alignment horizontal="center" vertical="center" wrapText="1"/>
    </xf>
    <xf numFmtId="0" fontId="36" fillId="0" borderId="23" xfId="0" applyFont="1" applyBorder="1" applyAlignment="1">
      <alignment horizontal="center" vertical="center"/>
    </xf>
    <xf numFmtId="16" fontId="36" fillId="0" borderId="23" xfId="0" applyNumberFormat="1" applyFont="1" applyBorder="1" applyAlignment="1">
      <alignment horizontal="center" vertical="center"/>
    </xf>
    <xf numFmtId="16" fontId="36" fillId="0" borderId="23" xfId="0" applyNumberFormat="1" applyFont="1" applyBorder="1" applyAlignment="1">
      <alignment horizontal="center" vertical="center" wrapText="1"/>
    </xf>
    <xf numFmtId="164" fontId="38" fillId="0" borderId="23" xfId="4" applyNumberFormat="1" applyFont="1" applyBorder="1" applyAlignment="1">
      <alignment horizontal="center" vertical="center" wrapText="1"/>
    </xf>
    <xf numFmtId="164" fontId="38" fillId="0" borderId="6" xfId="3" applyFont="1" applyBorder="1" applyAlignment="1">
      <alignment horizontal="center" vertical="center" wrapText="1"/>
    </xf>
    <xf numFmtId="49" fontId="38" fillId="0" borderId="6" xfId="3" applyNumberFormat="1" applyFont="1" applyBorder="1" applyAlignment="1">
      <alignment horizontal="center" vertical="center" wrapText="1"/>
    </xf>
    <xf numFmtId="0" fontId="38" fillId="0" borderId="6" xfId="4" applyFont="1" applyBorder="1" applyAlignment="1">
      <alignment horizontal="center" vertical="center"/>
    </xf>
    <xf numFmtId="164" fontId="37" fillId="3" borderId="23" xfId="4" applyNumberFormat="1" applyFont="1" applyFill="1" applyBorder="1" applyAlignment="1">
      <alignment horizontal="center" vertical="center"/>
    </xf>
    <xf numFmtId="164" fontId="36" fillId="3" borderId="22" xfId="4" applyNumberFormat="1" applyFont="1" applyFill="1" applyBorder="1" applyAlignment="1">
      <alignment horizontal="center" vertical="center"/>
    </xf>
    <xf numFmtId="1" fontId="51" fillId="0" borderId="0" xfId="4" applyNumberFormat="1" applyFont="1" applyBorder="1" applyAlignment="1">
      <alignment horizontal="center" vertical="center"/>
    </xf>
    <xf numFmtId="164" fontId="37" fillId="3" borderId="22" xfId="4" applyNumberFormat="1" applyFont="1" applyFill="1" applyBorder="1" applyAlignment="1">
      <alignment horizontal="center" vertical="center"/>
    </xf>
    <xf numFmtId="0" fontId="64" fillId="5" borderId="5" xfId="8" applyFont="1" applyFill="1" applyBorder="1" applyAlignment="1">
      <alignment horizontal="center" vertical="center"/>
    </xf>
    <xf numFmtId="49" fontId="64" fillId="5" borderId="23" xfId="8" applyNumberFormat="1" applyFont="1" applyFill="1" applyBorder="1" applyAlignment="1">
      <alignment horizontal="center" vertical="center"/>
    </xf>
    <xf numFmtId="0" fontId="64" fillId="0" borderId="0" xfId="2" applyFont="1" applyAlignment="1">
      <alignment vertical="center"/>
    </xf>
    <xf numFmtId="0" fontId="65" fillId="0" borderId="0" xfId="2" applyFont="1" applyAlignment="1">
      <alignment horizontal="center" vertical="center"/>
    </xf>
    <xf numFmtId="0" fontId="64" fillId="6" borderId="23" xfId="2" applyFont="1" applyFill="1" applyBorder="1" applyAlignment="1">
      <alignment vertical="center"/>
    </xf>
    <xf numFmtId="0" fontId="65" fillId="6" borderId="23" xfId="2" applyFont="1" applyFill="1" applyBorder="1" applyAlignment="1">
      <alignment horizontal="center" vertical="center"/>
    </xf>
    <xf numFmtId="0" fontId="64" fillId="5" borderId="27" xfId="8" applyFont="1" applyFill="1" applyBorder="1" applyAlignment="1">
      <alignment horizontal="center" vertical="center"/>
    </xf>
    <xf numFmtId="1" fontId="64" fillId="0" borderId="0" xfId="9" applyNumberFormat="1" applyFont="1" applyAlignment="1">
      <alignment vertical="center"/>
    </xf>
    <xf numFmtId="1" fontId="65" fillId="0" borderId="0" xfId="2" applyNumberFormat="1" applyFont="1" applyAlignment="1">
      <alignment horizontal="center" vertical="center"/>
    </xf>
    <xf numFmtId="1" fontId="64" fillId="5" borderId="23" xfId="9" applyNumberFormat="1" applyFont="1" applyFill="1" applyBorder="1" applyAlignment="1">
      <alignment vertical="center"/>
    </xf>
    <xf numFmtId="1" fontId="65" fillId="6" borderId="23" xfId="2" applyNumberFormat="1" applyFont="1" applyFill="1" applyBorder="1" applyAlignment="1">
      <alignment horizontal="center" vertical="center"/>
    </xf>
    <xf numFmtId="1" fontId="63" fillId="0" borderId="0" xfId="9" applyNumberFormat="1" applyFont="1" applyAlignment="1">
      <alignment horizontal="center" vertical="center"/>
    </xf>
    <xf numFmtId="1" fontId="64" fillId="6" borderId="23" xfId="9" applyNumberFormat="1" applyFont="1" applyFill="1" applyBorder="1" applyAlignment="1">
      <alignment vertical="center"/>
    </xf>
    <xf numFmtId="1" fontId="63" fillId="6" borderId="23" xfId="9" applyNumberFormat="1" applyFont="1" applyFill="1" applyBorder="1" applyAlignment="1">
      <alignment horizontal="center" vertical="center"/>
    </xf>
    <xf numFmtId="1" fontId="64" fillId="0" borderId="0" xfId="2" applyNumberFormat="1" applyFont="1" applyAlignment="1">
      <alignment vertical="center"/>
    </xf>
    <xf numFmtId="1" fontId="64" fillId="6" borderId="23" xfId="2" applyNumberFormat="1" applyFont="1" applyFill="1" applyBorder="1" applyAlignment="1">
      <alignment vertical="center"/>
    </xf>
    <xf numFmtId="164" fontId="38" fillId="0" borderId="0" xfId="1" applyFont="1" applyAlignment="1">
      <alignment horizontal="center" vertical="center"/>
    </xf>
    <xf numFmtId="1" fontId="64" fillId="5" borderId="27" xfId="8" applyNumberFormat="1" applyFont="1" applyFill="1" applyBorder="1" applyAlignment="1">
      <alignment horizontal="center" vertical="center"/>
    </xf>
    <xf numFmtId="164" fontId="41" fillId="0" borderId="0" xfId="1" applyFont="1" applyAlignment="1">
      <alignment horizontal="center" vertical="center"/>
    </xf>
    <xf numFmtId="1" fontId="64" fillId="5" borderId="23" xfId="8" applyNumberFormat="1" applyFont="1" applyFill="1" applyBorder="1" applyAlignment="1">
      <alignment horizontal="center" vertical="center"/>
    </xf>
    <xf numFmtId="1" fontId="64" fillId="5" borderId="0" xfId="8" applyNumberFormat="1" applyFont="1" applyFill="1" applyAlignment="1">
      <alignment horizontal="center" vertical="center"/>
    </xf>
    <xf numFmtId="49" fontId="64" fillId="5" borderId="4" xfId="8" applyNumberFormat="1" applyFont="1" applyFill="1" applyBorder="1" applyAlignment="1">
      <alignment horizontal="center" vertical="center"/>
    </xf>
    <xf numFmtId="1" fontId="64" fillId="0" borderId="0" xfId="8" applyNumberFormat="1" applyFont="1" applyAlignment="1">
      <alignment horizontal="center" vertical="center"/>
    </xf>
    <xf numFmtId="49" fontId="64" fillId="0" borderId="4" xfId="8" applyNumberFormat="1" applyFont="1" applyBorder="1" applyAlignment="1">
      <alignment horizontal="center" vertical="center"/>
    </xf>
    <xf numFmtId="165" fontId="36" fillId="8" borderId="7" xfId="4" applyNumberFormat="1" applyFont="1" applyFill="1" applyBorder="1" applyAlignment="1">
      <alignment horizontal="center" vertical="center" wrapText="1"/>
    </xf>
    <xf numFmtId="164" fontId="36" fillId="8" borderId="6" xfId="1" applyFont="1" applyFill="1" applyBorder="1" applyAlignment="1">
      <alignment horizontal="center" vertical="center" wrapText="1"/>
    </xf>
    <xf numFmtId="0" fontId="36" fillId="0" borderId="6" xfId="7" applyFont="1" applyBorder="1" applyAlignment="1">
      <alignment horizontal="center" vertical="center"/>
    </xf>
    <xf numFmtId="49" fontId="36" fillId="0" borderId="10" xfId="6" applyNumberFormat="1" applyFont="1" applyBorder="1" applyAlignment="1">
      <alignment horizontal="center" vertical="center"/>
    </xf>
    <xf numFmtId="0" fontId="36" fillId="0" borderId="23" xfId="0" applyFont="1" applyBorder="1" applyAlignment="1">
      <alignment horizontal="center"/>
    </xf>
    <xf numFmtId="164" fontId="36" fillId="0" borderId="11" xfId="4" applyNumberFormat="1" applyFont="1" applyBorder="1" applyAlignment="1">
      <alignment horizontal="center" vertical="center"/>
    </xf>
    <xf numFmtId="164" fontId="36" fillId="0" borderId="6" xfId="4" applyNumberFormat="1" applyFont="1" applyBorder="1" applyAlignment="1">
      <alignment horizontal="center" vertical="center"/>
    </xf>
    <xf numFmtId="164" fontId="36" fillId="0" borderId="6" xfId="4" applyNumberFormat="1" applyFont="1" applyBorder="1" applyAlignment="1">
      <alignment horizontal="center" vertical="center" wrapText="1"/>
    </xf>
    <xf numFmtId="164" fontId="36" fillId="3" borderId="6" xfId="4" applyNumberFormat="1" applyFont="1" applyFill="1" applyBorder="1" applyAlignment="1">
      <alignment horizontal="center" vertical="center" wrapText="1"/>
    </xf>
    <xf numFmtId="164" fontId="38" fillId="3" borderId="6" xfId="4" applyNumberFormat="1" applyFont="1" applyFill="1" applyBorder="1" applyAlignment="1">
      <alignment horizontal="center" vertical="center" wrapText="1"/>
    </xf>
    <xf numFmtId="49" fontId="36" fillId="0" borderId="15" xfId="6" applyNumberFormat="1" applyFont="1" applyBorder="1" applyAlignment="1">
      <alignment horizontal="center" vertical="center"/>
    </xf>
    <xf numFmtId="164" fontId="36" fillId="0" borderId="8" xfId="4" applyNumberFormat="1" applyFont="1" applyBorder="1" applyAlignment="1">
      <alignment horizontal="center" vertical="center" wrapText="1"/>
    </xf>
    <xf numFmtId="49" fontId="64" fillId="0" borderId="0" xfId="8" applyNumberFormat="1" applyFont="1" applyAlignment="1">
      <alignment horizontal="center" vertical="center"/>
    </xf>
    <xf numFmtId="164" fontId="36" fillId="8" borderId="6" xfId="1" applyFont="1" applyFill="1" applyBorder="1" applyAlignment="1">
      <alignment horizontal="center" vertical="center"/>
    </xf>
    <xf numFmtId="0" fontId="36" fillId="0" borderId="23" xfId="4" applyFont="1" applyBorder="1" applyAlignment="1">
      <alignment horizontal="center" vertical="center"/>
    </xf>
    <xf numFmtId="164" fontId="36" fillId="0" borderId="23" xfId="4" applyNumberFormat="1" applyFont="1" applyBorder="1" applyAlignment="1">
      <alignment horizontal="center" vertical="center" wrapText="1"/>
    </xf>
    <xf numFmtId="164" fontId="47" fillId="0" borderId="6" xfId="4" applyNumberFormat="1" applyFont="1" applyBorder="1" applyAlignment="1">
      <alignment horizontal="center" vertical="center" wrapText="1"/>
    </xf>
    <xf numFmtId="164" fontId="47" fillId="0" borderId="6" xfId="1" applyFont="1" applyBorder="1" applyAlignment="1">
      <alignment horizontal="center" vertical="center" wrapText="1"/>
    </xf>
    <xf numFmtId="164" fontId="47" fillId="0" borderId="6" xfId="1" applyFont="1" applyBorder="1" applyAlignment="1">
      <alignment horizontal="center" vertical="center"/>
    </xf>
    <xf numFmtId="0" fontId="36" fillId="0" borderId="6" xfId="4" applyFont="1" applyBorder="1" applyAlignment="1">
      <alignment horizontal="center" vertical="center"/>
    </xf>
    <xf numFmtId="164" fontId="47" fillId="3" borderId="6" xfId="4" applyNumberFormat="1" applyFont="1" applyFill="1" applyBorder="1" applyAlignment="1">
      <alignment horizontal="center" vertical="center"/>
    </xf>
    <xf numFmtId="49" fontId="40" fillId="0" borderId="6" xfId="3" applyNumberFormat="1" applyFont="1" applyBorder="1" applyAlignment="1">
      <alignment horizontal="center" vertical="center" wrapText="1"/>
    </xf>
    <xf numFmtId="164" fontId="36" fillId="0" borderId="2" xfId="4" applyNumberFormat="1" applyFont="1" applyBorder="1" applyAlignment="1">
      <alignment horizontal="center" vertical="center" wrapText="1"/>
    </xf>
    <xf numFmtId="0" fontId="36" fillId="0" borderId="8" xfId="4" applyFont="1" applyBorder="1" applyAlignment="1">
      <alignment horizontal="center" vertical="center"/>
    </xf>
    <xf numFmtId="164" fontId="36" fillId="0" borderId="8" xfId="4" applyNumberFormat="1" applyFont="1" applyBorder="1" applyAlignment="1">
      <alignment horizontal="center" vertical="center"/>
    </xf>
    <xf numFmtId="164" fontId="47" fillId="3" borderId="8" xfId="4" applyNumberFormat="1" applyFont="1" applyFill="1" applyBorder="1" applyAlignment="1">
      <alignment horizontal="center" vertical="center"/>
    </xf>
    <xf numFmtId="164" fontId="47" fillId="0" borderId="8" xfId="1" applyFont="1" applyBorder="1" applyAlignment="1">
      <alignment horizontal="center" vertical="center" wrapText="1"/>
    </xf>
    <xf numFmtId="164" fontId="47" fillId="0" borderId="8" xfId="1" applyFont="1" applyBorder="1" applyAlignment="1">
      <alignment horizontal="center" vertical="center"/>
    </xf>
    <xf numFmtId="164" fontId="47" fillId="0" borderId="0" xfId="1" applyFont="1" applyAlignment="1">
      <alignment horizontal="center" vertical="center"/>
    </xf>
    <xf numFmtId="49" fontId="47" fillId="0" borderId="0" xfId="1" applyNumberFormat="1" applyFont="1">
      <alignment vertical="center"/>
    </xf>
    <xf numFmtId="164" fontId="47" fillId="0" borderId="0" xfId="1" applyFont="1">
      <alignment vertical="center"/>
    </xf>
    <xf numFmtId="165" fontId="47" fillId="8" borderId="8" xfId="4" applyNumberFormat="1" applyFont="1" applyFill="1" applyBorder="1" applyAlignment="1">
      <alignment horizontal="center" vertical="center"/>
    </xf>
    <xf numFmtId="165" fontId="47" fillId="8" borderId="6" xfId="4" applyNumberFormat="1" applyFont="1" applyFill="1" applyBorder="1" applyAlignment="1">
      <alignment horizontal="center" vertical="center" wrapText="1"/>
    </xf>
    <xf numFmtId="165" fontId="47" fillId="8" borderId="8" xfId="4" applyNumberFormat="1" applyFont="1" applyFill="1" applyBorder="1" applyAlignment="1">
      <alignment horizontal="center" vertical="center" wrapText="1"/>
    </xf>
    <xf numFmtId="164" fontId="47" fillId="8" borderId="8" xfId="1" applyFont="1" applyFill="1" applyBorder="1" applyAlignment="1">
      <alignment horizontal="center" vertical="center" wrapText="1"/>
    </xf>
    <xf numFmtId="164" fontId="36" fillId="0" borderId="7" xfId="3" applyFont="1" applyBorder="1" applyAlignment="1">
      <alignment horizontal="center" vertical="center" wrapText="1"/>
    </xf>
    <xf numFmtId="49" fontId="40" fillId="0" borderId="7" xfId="3" applyNumberFormat="1" applyFont="1" applyBorder="1" applyAlignment="1">
      <alignment horizontal="center" vertical="center" wrapText="1"/>
    </xf>
    <xf numFmtId="0" fontId="36" fillId="0" borderId="7" xfId="4" applyFont="1" applyBorder="1" applyAlignment="1">
      <alignment horizontal="center" vertical="center"/>
    </xf>
    <xf numFmtId="164" fontId="36" fillId="0" borderId="7" xfId="4" applyNumberFormat="1" applyFont="1" applyBorder="1" applyAlignment="1">
      <alignment horizontal="center" vertical="center"/>
    </xf>
    <xf numFmtId="164" fontId="36" fillId="0" borderId="7" xfId="4" applyNumberFormat="1" applyFont="1" applyBorder="1" applyAlignment="1">
      <alignment horizontal="center" vertical="center" wrapText="1"/>
    </xf>
    <xf numFmtId="164" fontId="36" fillId="0" borderId="7" xfId="1" applyFont="1" applyBorder="1" applyAlignment="1">
      <alignment horizontal="center" vertical="center"/>
    </xf>
    <xf numFmtId="164" fontId="36" fillId="0" borderId="8" xfId="1" applyFont="1" applyBorder="1" applyAlignment="1">
      <alignment horizontal="center" vertical="center"/>
    </xf>
    <xf numFmtId="165" fontId="36" fillId="8" borderId="10" xfId="4" applyNumberFormat="1" applyFont="1" applyFill="1" applyBorder="1" applyAlignment="1">
      <alignment horizontal="center" vertical="center"/>
    </xf>
    <xf numFmtId="164" fontId="66" fillId="0" borderId="23" xfId="4" applyNumberFormat="1" applyFont="1" applyBorder="1" applyAlignment="1">
      <alignment horizontal="center" vertical="center" wrapText="1"/>
    </xf>
    <xf numFmtId="164" fontId="47" fillId="0" borderId="2" xfId="4" applyNumberFormat="1" applyFont="1" applyBorder="1" applyAlignment="1">
      <alignment horizontal="center" vertical="center" wrapText="1"/>
    </xf>
    <xf numFmtId="164" fontId="36" fillId="0" borderId="2" xfId="1" applyFont="1" applyBorder="1" applyAlignment="1">
      <alignment horizontal="center" vertical="center"/>
    </xf>
    <xf numFmtId="164" fontId="42" fillId="0" borderId="13" xfId="1" applyFont="1" applyBorder="1" applyAlignment="1">
      <alignment horizontal="center" vertical="center" wrapText="1"/>
    </xf>
    <xf numFmtId="164" fontId="42" fillId="0" borderId="0" xfId="1" applyFont="1" applyAlignment="1">
      <alignment vertical="center" wrapText="1"/>
    </xf>
    <xf numFmtId="164" fontId="36" fillId="0" borderId="13" xfId="1" applyFont="1" applyBorder="1" applyAlignment="1">
      <alignment horizontal="center" vertical="center"/>
    </xf>
    <xf numFmtId="0" fontId="64" fillId="0" borderId="23" xfId="2" applyFont="1" applyBorder="1" applyAlignment="1">
      <alignment vertical="center"/>
    </xf>
    <xf numFmtId="49" fontId="67" fillId="0" borderId="23" xfId="2" applyNumberFormat="1" applyFont="1" applyBorder="1" applyAlignment="1">
      <alignment horizontal="center" vertical="center"/>
    </xf>
    <xf numFmtId="49" fontId="49" fillId="0" borderId="6" xfId="4" applyNumberFormat="1" applyFont="1" applyBorder="1" applyAlignment="1">
      <alignment horizontal="center" vertical="center" wrapText="1"/>
    </xf>
    <xf numFmtId="164" fontId="38" fillId="0" borderId="6" xfId="1" applyFont="1" applyBorder="1" applyAlignment="1">
      <alignment horizontal="center" vertical="center"/>
    </xf>
    <xf numFmtId="1" fontId="38" fillId="0" borderId="6" xfId="3" applyNumberFormat="1" applyFont="1" applyBorder="1" applyAlignment="1">
      <alignment horizontal="left" vertical="center" wrapText="1"/>
    </xf>
    <xf numFmtId="164" fontId="40" fillId="0" borderId="6" xfId="3" applyFont="1" applyBorder="1" applyAlignment="1">
      <alignment horizontal="left" vertical="center" wrapText="1"/>
    </xf>
    <xf numFmtId="1" fontId="40" fillId="0" borderId="6" xfId="3" applyNumberFormat="1" applyFont="1" applyBorder="1" applyAlignment="1">
      <alignment horizontal="left" vertical="center" wrapText="1"/>
    </xf>
    <xf numFmtId="0" fontId="40" fillId="0" borderId="6" xfId="4" applyFont="1" applyBorder="1" applyAlignment="1">
      <alignment horizontal="left" vertical="center"/>
    </xf>
    <xf numFmtId="164" fontId="40" fillId="0" borderId="6" xfId="4" applyNumberFormat="1" applyFont="1" applyBorder="1" applyAlignment="1">
      <alignment horizontal="center" vertical="center"/>
    </xf>
    <xf numFmtId="164" fontId="40" fillId="0" borderId="6" xfId="4" applyNumberFormat="1" applyFont="1" applyBorder="1" applyAlignment="1">
      <alignment horizontal="center" vertical="center" wrapText="1"/>
    </xf>
    <xf numFmtId="49" fontId="67" fillId="0" borderId="0" xfId="2" applyNumberFormat="1" applyFont="1" applyAlignment="1">
      <alignment horizontal="center" vertical="center"/>
    </xf>
    <xf numFmtId="0" fontId="68" fillId="8" borderId="6" xfId="0" applyFont="1" applyFill="1" applyBorder="1" applyAlignment="1">
      <alignment vertical="center"/>
    </xf>
    <xf numFmtId="165" fontId="47" fillId="8" borderId="7" xfId="4" applyNumberFormat="1" applyFont="1" applyFill="1" applyBorder="1" applyAlignment="1">
      <alignment horizontal="center" vertical="center" wrapText="1"/>
    </xf>
    <xf numFmtId="165" fontId="47" fillId="8" borderId="6" xfId="4" applyNumberFormat="1" applyFont="1" applyFill="1" applyBorder="1" applyAlignment="1">
      <alignment horizontal="center" vertical="center"/>
    </xf>
    <xf numFmtId="164" fontId="47" fillId="8" borderId="6" xfId="1" applyFont="1" applyFill="1" applyBorder="1" applyAlignment="1">
      <alignment horizontal="center" vertical="center" wrapText="1"/>
    </xf>
    <xf numFmtId="49" fontId="36" fillId="0" borderId="6" xfId="0" applyNumberFormat="1" applyFont="1" applyBorder="1" applyAlignment="1">
      <alignment horizontal="center" wrapText="1"/>
    </xf>
    <xf numFmtId="164" fontId="40" fillId="0" borderId="0" xfId="1" applyFont="1" applyAlignment="1">
      <alignment horizontal="center" vertical="center"/>
    </xf>
    <xf numFmtId="0" fontId="69" fillId="3" borderId="12" xfId="0" applyFont="1" applyFill="1" applyBorder="1" applyAlignment="1">
      <alignment horizontal="center" vertical="center"/>
    </xf>
    <xf numFmtId="0" fontId="69" fillId="3" borderId="23" xfId="0" applyFont="1" applyFill="1" applyBorder="1" applyAlignment="1">
      <alignment horizontal="center" vertical="center"/>
    </xf>
    <xf numFmtId="164" fontId="47" fillId="0" borderId="6" xfId="4" applyNumberFormat="1" applyFont="1" applyBorder="1" applyAlignment="1">
      <alignment horizontal="center" vertical="center"/>
    </xf>
    <xf numFmtId="164" fontId="36" fillId="0" borderId="6" xfId="0" applyNumberFormat="1" applyFont="1" applyBorder="1" applyAlignment="1">
      <alignment horizontal="center" wrapText="1"/>
    </xf>
    <xf numFmtId="49" fontId="66" fillId="0" borderId="23" xfId="3" applyNumberFormat="1" applyFont="1" applyBorder="1" applyAlignment="1">
      <alignment horizontal="center" vertical="center" wrapText="1"/>
    </xf>
    <xf numFmtId="164" fontId="38" fillId="3" borderId="22" xfId="3" applyFont="1" applyFill="1" applyBorder="1" applyAlignment="1">
      <alignment horizontal="center" wrapText="1"/>
    </xf>
    <xf numFmtId="49" fontId="36" fillId="0" borderId="23" xfId="4" applyNumberFormat="1" applyFont="1" applyBorder="1" applyAlignment="1">
      <alignment horizontal="center" wrapText="1"/>
    </xf>
    <xf numFmtId="0" fontId="38" fillId="0" borderId="6" xfId="0" applyFont="1" applyBorder="1" applyAlignment="1">
      <alignment horizontal="center" wrapText="1"/>
    </xf>
    <xf numFmtId="164" fontId="36" fillId="3" borderId="23" xfId="4" quotePrefix="1" applyNumberFormat="1" applyFont="1" applyFill="1" applyBorder="1" applyAlignment="1">
      <alignment horizontal="center" vertical="center" wrapText="1"/>
    </xf>
    <xf numFmtId="1" fontId="36" fillId="3" borderId="23" xfId="4" quotePrefix="1" applyNumberFormat="1" applyFont="1" applyFill="1" applyBorder="1" applyAlignment="1">
      <alignment horizontal="center" vertical="center" wrapText="1"/>
    </xf>
    <xf numFmtId="49" fontId="18" fillId="0" borderId="23" xfId="3" applyNumberFormat="1" applyFont="1" applyBorder="1" applyAlignment="1">
      <alignment horizontal="center" vertical="center" wrapText="1"/>
    </xf>
    <xf numFmtId="49" fontId="8" fillId="3" borderId="23" xfId="4" applyNumberFormat="1" applyFont="1" applyFill="1" applyBorder="1" applyAlignment="1">
      <alignment horizontal="center" wrapText="1"/>
    </xf>
    <xf numFmtId="164" fontId="29" fillId="8" borderId="23" xfId="1" applyFont="1" applyFill="1" applyBorder="1" applyAlignment="1">
      <alignment horizontal="center" vertical="center"/>
    </xf>
    <xf numFmtId="164" fontId="29" fillId="13" borderId="23" xfId="1" applyFont="1" applyFill="1" applyBorder="1" applyAlignment="1">
      <alignment horizontal="center" vertical="center" wrapText="1"/>
    </xf>
    <xf numFmtId="164" fontId="8" fillId="3" borderId="23" xfId="11" applyNumberFormat="1" applyFont="1" applyFill="1" applyBorder="1" applyAlignment="1">
      <alignment horizontal="center" vertical="center"/>
    </xf>
    <xf numFmtId="164" fontId="8" fillId="3" borderId="23" xfId="0" applyNumberFormat="1" applyFont="1" applyFill="1" applyBorder="1" applyAlignment="1">
      <alignment horizontal="center"/>
    </xf>
    <xf numFmtId="0" fontId="8" fillId="0" borderId="23" xfId="0" applyFont="1" applyBorder="1" applyAlignment="1">
      <alignment horizontal="center" vertical="center" wrapText="1"/>
    </xf>
    <xf numFmtId="49" fontId="36" fillId="0" borderId="10" xfId="3" applyNumberFormat="1" applyFont="1" applyBorder="1" applyAlignment="1">
      <alignment horizontal="center" vertical="center" wrapText="1"/>
    </xf>
    <xf numFmtId="164" fontId="36" fillId="0" borderId="10" xfId="4" applyNumberFormat="1" applyFont="1" applyBorder="1" applyAlignment="1">
      <alignment horizontal="center" vertical="center" wrapText="1"/>
    </xf>
    <xf numFmtId="164" fontId="36" fillId="0" borderId="9" xfId="4" applyNumberFormat="1" applyFont="1" applyBorder="1" applyAlignment="1">
      <alignment horizontal="center" vertical="center" wrapText="1"/>
    </xf>
    <xf numFmtId="164" fontId="36" fillId="0" borderId="11" xfId="4" applyNumberFormat="1" applyFont="1" applyBorder="1" applyAlignment="1">
      <alignment horizontal="center" vertical="center" wrapText="1"/>
    </xf>
    <xf numFmtId="164" fontId="47" fillId="0" borderId="23" xfId="12" applyNumberFormat="1" applyFont="1" applyBorder="1" applyAlignment="1">
      <alignment horizontal="left" vertical="center" wrapText="1"/>
    </xf>
    <xf numFmtId="164" fontId="37" fillId="0" borderId="23" xfId="3" applyFont="1" applyBorder="1" applyAlignment="1">
      <alignment horizontal="left" vertical="center"/>
    </xf>
    <xf numFmtId="164" fontId="49" fillId="7" borderId="22" xfId="1" applyFont="1" applyFill="1" applyBorder="1" applyAlignment="1">
      <alignment horizontal="left" vertical="center"/>
    </xf>
    <xf numFmtId="164" fontId="49" fillId="7" borderId="25" xfId="1" applyFont="1" applyFill="1" applyBorder="1" applyAlignment="1">
      <alignment horizontal="left" vertical="center"/>
    </xf>
    <xf numFmtId="164" fontId="49" fillId="7" borderId="26" xfId="1" applyFont="1" applyFill="1" applyBorder="1" applyAlignment="1">
      <alignment horizontal="left" vertical="center"/>
    </xf>
    <xf numFmtId="164" fontId="50" fillId="7" borderId="22" xfId="1" applyFont="1" applyFill="1" applyBorder="1" applyAlignment="1">
      <alignment horizontal="left" vertical="center"/>
    </xf>
    <xf numFmtId="164" fontId="50" fillId="7" borderId="25" xfId="1" applyFont="1" applyFill="1" applyBorder="1" applyAlignment="1">
      <alignment horizontal="left" vertical="center"/>
    </xf>
    <xf numFmtId="164" fontId="50" fillId="7" borderId="26" xfId="1" applyFont="1" applyFill="1" applyBorder="1" applyAlignment="1">
      <alignment horizontal="left" vertical="center"/>
    </xf>
    <xf numFmtId="164" fontId="36" fillId="0" borderId="22" xfId="3" applyFont="1" applyBorder="1" applyAlignment="1">
      <alignment horizontal="left" vertical="center" wrapText="1"/>
    </xf>
    <xf numFmtId="164" fontId="36" fillId="0" borderId="25" xfId="3" applyFont="1" applyBorder="1" applyAlignment="1">
      <alignment horizontal="left" vertical="center" wrapText="1"/>
    </xf>
    <xf numFmtId="164" fontId="36" fillId="0" borderId="26" xfId="3" applyFont="1" applyBorder="1" applyAlignment="1">
      <alignment horizontal="left" vertical="center" wrapText="1"/>
    </xf>
    <xf numFmtId="165" fontId="36" fillId="8" borderId="29" xfId="4" applyNumberFormat="1" applyFont="1" applyFill="1" applyBorder="1" applyAlignment="1">
      <alignment horizontal="center" vertical="center"/>
    </xf>
    <xf numFmtId="165" fontId="36" fillId="8" borderId="37" xfId="4" applyNumberFormat="1" applyFont="1" applyFill="1" applyBorder="1" applyAlignment="1">
      <alignment horizontal="center" vertical="center"/>
    </xf>
    <xf numFmtId="165" fontId="36" fillId="8" borderId="44" xfId="4" applyNumberFormat="1" applyFont="1" applyFill="1" applyBorder="1" applyAlignment="1">
      <alignment horizontal="center" vertical="center"/>
    </xf>
    <xf numFmtId="164" fontId="36" fillId="8" borderId="10" xfId="1" applyFont="1" applyFill="1" applyBorder="1" applyAlignment="1">
      <alignment horizontal="center" vertical="center" wrapText="1"/>
    </xf>
    <xf numFmtId="164" fontId="36" fillId="8" borderId="9" xfId="1" applyFont="1" applyFill="1" applyBorder="1" applyAlignment="1">
      <alignment horizontal="center" vertical="center" wrapText="1"/>
    </xf>
    <xf numFmtId="164" fontId="36" fillId="8" borderId="11" xfId="1" applyFont="1" applyFill="1" applyBorder="1" applyAlignment="1">
      <alignment horizontal="center" vertical="center" wrapText="1"/>
    </xf>
    <xf numFmtId="165" fontId="47" fillId="8" borderId="8" xfId="4" applyNumberFormat="1" applyFont="1" applyFill="1" applyBorder="1" applyAlignment="1">
      <alignment horizontal="center" vertical="center"/>
    </xf>
    <xf numFmtId="165" fontId="47" fillId="8" borderId="7" xfId="4" applyNumberFormat="1" applyFont="1" applyFill="1" applyBorder="1" applyAlignment="1">
      <alignment horizontal="center" vertical="center"/>
    </xf>
    <xf numFmtId="49" fontId="47" fillId="8" borderId="16" xfId="4" applyNumberFormat="1" applyFont="1" applyFill="1" applyBorder="1" applyAlignment="1">
      <alignment horizontal="center" vertical="center"/>
    </xf>
    <xf numFmtId="49" fontId="47" fillId="8" borderId="31" xfId="4" applyNumberFormat="1" applyFont="1" applyFill="1" applyBorder="1" applyAlignment="1">
      <alignment horizontal="center" vertical="center"/>
    </xf>
    <xf numFmtId="165" fontId="47" fillId="8" borderId="16" xfId="4" applyNumberFormat="1" applyFont="1" applyFill="1" applyBorder="1" applyAlignment="1">
      <alignment horizontal="center" vertical="center"/>
    </xf>
    <xf numFmtId="165" fontId="47" fillId="8" borderId="31" xfId="4" applyNumberFormat="1" applyFont="1" applyFill="1" applyBorder="1" applyAlignment="1">
      <alignment horizontal="center" vertical="center"/>
    </xf>
    <xf numFmtId="165" fontId="47" fillId="8" borderId="16" xfId="4" applyNumberFormat="1" applyFont="1" applyFill="1" applyBorder="1" applyAlignment="1">
      <alignment horizontal="center" vertical="center" wrapText="1"/>
    </xf>
    <xf numFmtId="165" fontId="47" fillId="8" borderId="7" xfId="4" applyNumberFormat="1" applyFont="1" applyFill="1" applyBorder="1" applyAlignment="1">
      <alignment horizontal="center" vertical="center" wrapText="1"/>
    </xf>
    <xf numFmtId="0" fontId="36" fillId="0" borderId="18" xfId="0" applyFont="1" applyBorder="1" applyAlignment="1">
      <alignment horizontal="left" wrapText="1"/>
    </xf>
    <xf numFmtId="0" fontId="36" fillId="0" borderId="19" xfId="0" applyFont="1" applyBorder="1" applyAlignment="1">
      <alignment horizontal="left" wrapText="1"/>
    </xf>
    <xf numFmtId="0" fontId="36" fillId="0" borderId="20" xfId="0" applyFont="1" applyBorder="1" applyAlignment="1">
      <alignment horizontal="left" wrapText="1"/>
    </xf>
    <xf numFmtId="0" fontId="36" fillId="0" borderId="22" xfId="0" applyFont="1" applyBorder="1" applyAlignment="1">
      <alignment horizontal="left" wrapText="1"/>
    </xf>
    <xf numFmtId="0" fontId="36" fillId="0" borderId="25" xfId="0" applyFont="1" applyBorder="1" applyAlignment="1">
      <alignment horizontal="left" wrapText="1"/>
    </xf>
    <xf numFmtId="0" fontId="36" fillId="0" borderId="26" xfId="0" applyFont="1" applyBorder="1" applyAlignment="1">
      <alignment horizontal="left" wrapText="1"/>
    </xf>
    <xf numFmtId="0" fontId="55" fillId="10" borderId="15" xfId="0" applyFont="1" applyFill="1" applyBorder="1" applyAlignment="1">
      <alignment horizontal="center" vertical="center" wrapText="1"/>
    </xf>
    <xf numFmtId="0" fontId="55" fillId="10" borderId="13" xfId="0" applyFont="1" applyFill="1" applyBorder="1" applyAlignment="1">
      <alignment horizontal="center" vertical="center" wrapText="1"/>
    </xf>
    <xf numFmtId="0" fontId="55" fillId="10" borderId="14" xfId="0" applyFont="1" applyFill="1" applyBorder="1" applyAlignment="1">
      <alignment horizontal="center" vertical="center" wrapText="1"/>
    </xf>
    <xf numFmtId="164" fontId="55" fillId="7" borderId="22" xfId="1" applyFont="1" applyFill="1" applyBorder="1" applyAlignment="1">
      <alignment horizontal="left" vertical="center"/>
    </xf>
    <xf numFmtId="164" fontId="55" fillId="7" borderId="25" xfId="1" applyFont="1" applyFill="1" applyBorder="1" applyAlignment="1">
      <alignment horizontal="left" vertical="center"/>
    </xf>
    <xf numFmtId="164" fontId="55" fillId="7" borderId="26" xfId="1" applyFont="1" applyFill="1" applyBorder="1" applyAlignment="1">
      <alignment horizontal="left" vertical="center"/>
    </xf>
    <xf numFmtId="49" fontId="47" fillId="8" borderId="8" xfId="4" applyNumberFormat="1" applyFont="1" applyFill="1" applyBorder="1" applyAlignment="1">
      <alignment horizontal="center" vertical="center"/>
    </xf>
    <xf numFmtId="49" fontId="47" fillId="8" borderId="7" xfId="4" applyNumberFormat="1" applyFont="1" applyFill="1" applyBorder="1" applyAlignment="1">
      <alignment horizontal="center" vertical="center"/>
    </xf>
    <xf numFmtId="165" fontId="47" fillId="8" borderId="8" xfId="4" applyNumberFormat="1" applyFont="1" applyFill="1" applyBorder="1" applyAlignment="1">
      <alignment horizontal="center" vertical="center" wrapText="1"/>
    </xf>
    <xf numFmtId="165" fontId="36" fillId="8" borderId="10" xfId="4" applyNumberFormat="1" applyFont="1" applyFill="1" applyBorder="1" applyAlignment="1">
      <alignment horizontal="center" vertical="center" wrapText="1"/>
    </xf>
    <xf numFmtId="164" fontId="44" fillId="0" borderId="10" xfId="3" applyFont="1" applyBorder="1" applyAlignment="1">
      <alignment horizontal="left" vertical="center" wrapText="1"/>
    </xf>
    <xf numFmtId="164" fontId="44" fillId="0" borderId="9" xfId="3" applyFont="1" applyBorder="1" applyAlignment="1">
      <alignment horizontal="left" vertical="center" wrapText="1"/>
    </xf>
    <xf numFmtId="164" fontId="44" fillId="0" borderId="11" xfId="3" applyFont="1" applyBorder="1" applyAlignment="1">
      <alignment horizontal="left" vertical="center" wrapText="1"/>
    </xf>
    <xf numFmtId="164" fontId="27" fillId="0" borderId="10" xfId="12" applyNumberFormat="1" applyFont="1" applyBorder="1" applyAlignment="1">
      <alignment horizontal="left" vertical="center" wrapText="1"/>
    </xf>
    <xf numFmtId="164" fontId="27" fillId="0" borderId="9" xfId="12" applyNumberFormat="1" applyFont="1" applyBorder="1" applyAlignment="1">
      <alignment horizontal="left" vertical="center" wrapText="1"/>
    </xf>
    <xf numFmtId="164" fontId="27" fillId="0" borderId="11" xfId="12" applyNumberFormat="1" applyFont="1" applyBorder="1" applyAlignment="1">
      <alignment horizontal="left" vertical="center" wrapText="1"/>
    </xf>
    <xf numFmtId="164" fontId="7" fillId="0" borderId="10" xfId="3" applyFont="1" applyBorder="1" applyAlignment="1">
      <alignment horizontal="left" vertical="center"/>
    </xf>
    <xf numFmtId="164" fontId="7" fillId="0" borderId="9" xfId="3" applyFont="1" applyBorder="1" applyAlignment="1">
      <alignment horizontal="left" vertical="center"/>
    </xf>
    <xf numFmtId="164" fontId="7" fillId="0" borderId="11" xfId="3" applyFont="1" applyBorder="1" applyAlignment="1">
      <alignment horizontal="left" vertical="center"/>
    </xf>
    <xf numFmtId="0" fontId="55" fillId="10" borderId="8" xfId="0" applyFont="1" applyFill="1" applyBorder="1" applyAlignment="1">
      <alignment horizontal="center" vertical="center" wrapText="1"/>
    </xf>
    <xf numFmtId="0" fontId="55" fillId="10" borderId="16" xfId="0" applyFont="1" applyFill="1" applyBorder="1" applyAlignment="1">
      <alignment horizontal="center" vertical="center" wrapText="1"/>
    </xf>
    <xf numFmtId="0" fontId="55" fillId="10" borderId="7" xfId="0" applyFont="1" applyFill="1" applyBorder="1" applyAlignment="1">
      <alignment horizontal="center" vertical="center" wrapText="1"/>
    </xf>
    <xf numFmtId="164" fontId="55" fillId="7" borderId="10" xfId="1" applyFont="1" applyFill="1" applyBorder="1" applyAlignment="1">
      <alignment horizontal="left" vertical="center"/>
    </xf>
    <xf numFmtId="164" fontId="55" fillId="7" borderId="9" xfId="1" applyFont="1" applyFill="1" applyBorder="1" applyAlignment="1">
      <alignment horizontal="left" vertical="center"/>
    </xf>
    <xf numFmtId="164" fontId="55" fillId="7" borderId="11" xfId="1" applyFont="1" applyFill="1" applyBorder="1" applyAlignment="1">
      <alignment horizontal="left" vertical="center"/>
    </xf>
    <xf numFmtId="165" fontId="23" fillId="7" borderId="10" xfId="5" applyFont="1" applyFill="1" applyBorder="1" applyAlignment="1">
      <alignment horizontal="left" vertical="center"/>
    </xf>
    <xf numFmtId="165" fontId="23" fillId="7" borderId="9" xfId="5" applyFont="1" applyFill="1" applyBorder="1" applyAlignment="1">
      <alignment horizontal="left" vertical="center"/>
    </xf>
    <xf numFmtId="165" fontId="23" fillId="7" borderId="11" xfId="5" applyFont="1" applyFill="1" applyBorder="1" applyAlignment="1">
      <alignment horizontal="left" vertical="center"/>
    </xf>
    <xf numFmtId="165" fontId="36" fillId="8" borderId="8" xfId="4" applyNumberFormat="1" applyFont="1" applyFill="1" applyBorder="1" applyAlignment="1">
      <alignment horizontal="center" vertical="center"/>
    </xf>
    <xf numFmtId="49" fontId="36" fillId="8" borderId="8" xfId="4" applyNumberFormat="1" applyFont="1" applyFill="1" applyBorder="1" applyAlignment="1">
      <alignment horizontal="center" vertical="center"/>
    </xf>
    <xf numFmtId="165" fontId="9" fillId="8" borderId="8" xfId="4" applyNumberFormat="1" applyFont="1" applyFill="1" applyBorder="1" applyAlignment="1">
      <alignment horizontal="center" vertical="center"/>
    </xf>
    <xf numFmtId="164" fontId="27" fillId="0" borderId="12" xfId="12" applyNumberFormat="1" applyFont="1" applyBorder="1" applyAlignment="1">
      <alignment horizontal="left" vertical="center" wrapText="1"/>
    </xf>
    <xf numFmtId="164" fontId="27" fillId="0" borderId="40" xfId="12" applyNumberFormat="1" applyFont="1" applyBorder="1" applyAlignment="1">
      <alignment horizontal="left" vertical="center" wrapText="1"/>
    </xf>
    <xf numFmtId="164" fontId="27" fillId="0" borderId="3" xfId="12" applyNumberFormat="1" applyFont="1" applyBorder="1" applyAlignment="1">
      <alignment horizontal="left" vertical="center" wrapText="1"/>
    </xf>
    <xf numFmtId="164" fontId="7" fillId="0" borderId="22" xfId="3" applyFont="1" applyBorder="1" applyAlignment="1">
      <alignment horizontal="left" vertical="center"/>
    </xf>
    <xf numFmtId="164" fontId="7" fillId="0" borderId="25" xfId="3" applyFont="1" applyBorder="1" applyAlignment="1">
      <alignment horizontal="left" vertical="center"/>
    </xf>
    <xf numFmtId="164" fontId="7" fillId="0" borderId="26" xfId="3" applyFont="1" applyBorder="1" applyAlignment="1">
      <alignment horizontal="left" vertical="center"/>
    </xf>
    <xf numFmtId="1" fontId="63" fillId="14" borderId="36" xfId="10" applyNumberFormat="1" applyFont="1" applyFill="1" applyBorder="1" applyAlignment="1" applyProtection="1">
      <alignment horizontal="left" vertical="center" wrapText="1"/>
      <protection locked="0"/>
    </xf>
    <xf numFmtId="1" fontId="63" fillId="14" borderId="2" xfId="10" applyNumberFormat="1" applyFont="1" applyFill="1" applyBorder="1" applyAlignment="1" applyProtection="1">
      <alignment horizontal="left" vertical="center" wrapText="1"/>
      <protection locked="0"/>
    </xf>
    <xf numFmtId="49" fontId="63" fillId="14" borderId="36" xfId="1" applyNumberFormat="1" applyFont="1" applyFill="1" applyBorder="1" applyAlignment="1" applyProtection="1">
      <alignment horizontal="center" vertical="center" wrapText="1"/>
      <protection locked="0"/>
    </xf>
    <xf numFmtId="49" fontId="63" fillId="14" borderId="2" xfId="1" applyNumberFormat="1" applyFont="1" applyFill="1" applyBorder="1" applyAlignment="1" applyProtection="1">
      <alignment horizontal="center" vertical="center" wrapText="1"/>
      <protection locked="0"/>
    </xf>
    <xf numFmtId="164" fontId="55" fillId="7" borderId="8" xfId="1" applyFont="1" applyFill="1" applyBorder="1" applyAlignment="1">
      <alignment horizontal="center" vertical="center"/>
    </xf>
    <xf numFmtId="165" fontId="12" fillId="7" borderId="10" xfId="5" applyFont="1" applyFill="1" applyBorder="1" applyAlignment="1">
      <alignment horizontal="left" vertical="center"/>
    </xf>
    <xf numFmtId="165" fontId="36" fillId="8" borderId="7" xfId="4" applyNumberFormat="1" applyFont="1" applyFill="1" applyBorder="1" applyAlignment="1">
      <alignment horizontal="center" vertical="center"/>
    </xf>
    <xf numFmtId="49" fontId="36" fillId="8" borderId="7" xfId="4" applyNumberFormat="1" applyFont="1" applyFill="1" applyBorder="1" applyAlignment="1">
      <alignment horizontal="center" vertical="center"/>
    </xf>
    <xf numFmtId="165" fontId="9" fillId="8" borderId="7" xfId="4" applyNumberFormat="1" applyFont="1" applyFill="1" applyBorder="1" applyAlignment="1">
      <alignment horizontal="center" vertical="center"/>
    </xf>
    <xf numFmtId="165" fontId="9" fillId="8" borderId="8" xfId="4" applyNumberFormat="1" applyFont="1" applyFill="1" applyBorder="1" applyAlignment="1">
      <alignment horizontal="center" vertical="center" wrapText="1"/>
    </xf>
    <xf numFmtId="165" fontId="9" fillId="8" borderId="7" xfId="4" applyNumberFormat="1" applyFont="1" applyFill="1" applyBorder="1" applyAlignment="1">
      <alignment horizontal="center" vertical="center" wrapText="1"/>
    </xf>
    <xf numFmtId="164" fontId="55" fillId="7" borderId="15" xfId="1" applyFont="1" applyFill="1" applyBorder="1" applyAlignment="1">
      <alignment horizontal="center" vertical="center"/>
    </xf>
    <xf numFmtId="164" fontId="55" fillId="7" borderId="16" xfId="1" applyFont="1" applyFill="1" applyBorder="1" applyAlignment="1">
      <alignment horizontal="center" vertical="center"/>
    </xf>
    <xf numFmtId="164" fontId="55" fillId="7" borderId="7" xfId="1" applyFont="1" applyFill="1" applyBorder="1" applyAlignment="1">
      <alignment horizontal="center" vertical="center"/>
    </xf>
    <xf numFmtId="164" fontId="55" fillId="7" borderId="43" xfId="1" applyFont="1" applyFill="1" applyBorder="1" applyAlignment="1">
      <alignment horizontal="left" vertical="center"/>
    </xf>
    <xf numFmtId="164" fontId="55" fillId="7" borderId="41" xfId="1" applyFont="1" applyFill="1" applyBorder="1" applyAlignment="1">
      <alignment horizontal="left" vertical="center"/>
    </xf>
    <xf numFmtId="164" fontId="55" fillId="7" borderId="38" xfId="1" applyFont="1" applyFill="1" applyBorder="1" applyAlignment="1">
      <alignment horizontal="left" vertical="center"/>
    </xf>
    <xf numFmtId="164" fontId="55" fillId="7" borderId="13" xfId="1" applyFont="1" applyFill="1" applyBorder="1" applyAlignment="1">
      <alignment horizontal="left" vertical="center"/>
    </xf>
    <xf numFmtId="164" fontId="55" fillId="7" borderId="0" xfId="1" applyFont="1" applyFill="1" applyAlignment="1">
      <alignment horizontal="left" vertical="center"/>
    </xf>
    <xf numFmtId="164" fontId="55" fillId="7" borderId="42" xfId="1" applyFont="1" applyFill="1" applyBorder="1" applyAlignment="1">
      <alignment horizontal="left" vertical="center"/>
    </xf>
    <xf numFmtId="165" fontId="36" fillId="8" borderId="15" xfId="4" applyNumberFormat="1" applyFont="1" applyFill="1" applyBorder="1" applyAlignment="1">
      <alignment horizontal="center" vertical="center"/>
    </xf>
    <xf numFmtId="165" fontId="36" fillId="8" borderId="14" xfId="4" applyNumberFormat="1" applyFont="1" applyFill="1" applyBorder="1" applyAlignment="1">
      <alignment horizontal="center" vertical="center"/>
    </xf>
    <xf numFmtId="49" fontId="36" fillId="8" borderId="23" xfId="4" applyNumberFormat="1" applyFont="1" applyFill="1" applyBorder="1" applyAlignment="1">
      <alignment horizontal="center" vertical="center"/>
    </xf>
    <xf numFmtId="165" fontId="36" fillId="8" borderId="23" xfId="4" applyNumberFormat="1" applyFont="1" applyFill="1" applyBorder="1" applyAlignment="1">
      <alignment horizontal="center" vertical="center"/>
    </xf>
    <xf numFmtId="165" fontId="9" fillId="8" borderId="23" xfId="4" applyNumberFormat="1" applyFont="1" applyFill="1" applyBorder="1" applyAlignment="1">
      <alignment horizontal="center" vertical="center"/>
    </xf>
    <xf numFmtId="165" fontId="9" fillId="8" borderId="23" xfId="4" applyNumberFormat="1" applyFont="1" applyFill="1" applyBorder="1" applyAlignment="1">
      <alignment horizontal="center" vertical="center" wrapText="1"/>
    </xf>
    <xf numFmtId="165" fontId="36" fillId="8" borderId="22" xfId="4" applyNumberFormat="1" applyFont="1" applyFill="1" applyBorder="1" applyAlignment="1">
      <alignment horizontal="center" vertical="center"/>
    </xf>
    <xf numFmtId="165" fontId="36" fillId="8" borderId="25" xfId="4" applyNumberFormat="1" applyFont="1" applyFill="1" applyBorder="1" applyAlignment="1">
      <alignment horizontal="center" vertical="center"/>
    </xf>
    <xf numFmtId="165" fontId="36" fillId="8" borderId="26" xfId="4" applyNumberFormat="1" applyFont="1" applyFill="1" applyBorder="1" applyAlignment="1">
      <alignment horizontal="center" vertical="center"/>
    </xf>
    <xf numFmtId="164" fontId="55" fillId="7" borderId="13" xfId="1" applyFont="1" applyFill="1" applyBorder="1" applyAlignment="1">
      <alignment horizontal="center" vertical="center"/>
    </xf>
    <xf numFmtId="164" fontId="55" fillId="7" borderId="14" xfId="1" applyFont="1" applyFill="1" applyBorder="1" applyAlignment="1">
      <alignment horizontal="center" vertical="center"/>
    </xf>
    <xf numFmtId="164" fontId="55" fillId="7" borderId="23" xfId="1" applyFont="1" applyFill="1" applyBorder="1" applyAlignment="1">
      <alignment horizontal="left" vertical="center"/>
    </xf>
    <xf numFmtId="165" fontId="47" fillId="8" borderId="10" xfId="4" applyNumberFormat="1" applyFont="1" applyFill="1" applyBorder="1" applyAlignment="1">
      <alignment horizontal="center" vertical="center"/>
    </xf>
    <xf numFmtId="164" fontId="27" fillId="0" borderId="23" xfId="12" applyNumberFormat="1" applyFont="1" applyBorder="1" applyAlignment="1">
      <alignment horizontal="left" vertical="center" wrapText="1"/>
    </xf>
    <xf numFmtId="164" fontId="7" fillId="0" borderId="23" xfId="3" applyFont="1" applyBorder="1" applyAlignment="1">
      <alignment horizontal="left" vertical="center"/>
    </xf>
    <xf numFmtId="165" fontId="24" fillId="8" borderId="8" xfId="4" applyNumberFormat="1" applyFont="1" applyFill="1" applyBorder="1" applyAlignment="1">
      <alignment horizontal="center" vertical="center"/>
    </xf>
    <xf numFmtId="165" fontId="24" fillId="8" borderId="8" xfId="4" applyNumberFormat="1" applyFont="1" applyFill="1" applyBorder="1" applyAlignment="1">
      <alignment horizontal="center" vertical="center" wrapText="1"/>
    </xf>
    <xf numFmtId="165" fontId="36" fillId="8" borderId="16" xfId="4" applyNumberFormat="1" applyFont="1" applyFill="1" applyBorder="1" applyAlignment="1">
      <alignment horizontal="center" vertical="center" wrapText="1"/>
    </xf>
    <xf numFmtId="165" fontId="36" fillId="8" borderId="8" xfId="4" applyNumberFormat="1" applyFont="1" applyFill="1" applyBorder="1" applyAlignment="1">
      <alignment horizontal="center" vertical="center" wrapText="1"/>
    </xf>
    <xf numFmtId="164" fontId="36" fillId="8" borderId="14" xfId="1" applyFont="1" applyFill="1" applyBorder="1" applyAlignment="1">
      <alignment horizontal="center" vertical="center"/>
    </xf>
    <xf numFmtId="164" fontId="36" fillId="8" borderId="17" xfId="1" applyFont="1" applyFill="1" applyBorder="1" applyAlignment="1">
      <alignment horizontal="center" vertical="center"/>
    </xf>
    <xf numFmtId="164" fontId="47" fillId="0" borderId="22" xfId="3" applyFont="1" applyBorder="1" applyAlignment="1">
      <alignment horizontal="left" vertical="center" wrapText="1"/>
    </xf>
    <xf numFmtId="164" fontId="47" fillId="0" borderId="25" xfId="3" applyFont="1" applyBorder="1" applyAlignment="1">
      <alignment horizontal="left" vertical="center" wrapText="1"/>
    </xf>
    <xf numFmtId="164" fontId="47" fillId="0" borderId="26" xfId="3" applyFont="1" applyBorder="1" applyAlignment="1">
      <alignment horizontal="left" vertical="center" wrapText="1"/>
    </xf>
    <xf numFmtId="164" fontId="24" fillId="3" borderId="22" xfId="3" applyFont="1" applyFill="1" applyBorder="1" applyAlignment="1">
      <alignment horizontal="left" vertical="center" wrapText="1"/>
    </xf>
    <xf numFmtId="164" fontId="24" fillId="3" borderId="25" xfId="3" applyFont="1" applyFill="1" applyBorder="1" applyAlignment="1">
      <alignment horizontal="left" vertical="center" wrapText="1"/>
    </xf>
    <xf numFmtId="164" fontId="24" fillId="3" borderId="26" xfId="3" applyFont="1" applyFill="1" applyBorder="1" applyAlignment="1">
      <alignment horizontal="left" vertical="center" wrapText="1"/>
    </xf>
    <xf numFmtId="49" fontId="36" fillId="8" borderId="16" xfId="4" applyNumberFormat="1" applyFont="1" applyFill="1" applyBorder="1" applyAlignment="1">
      <alignment horizontal="center" vertical="center"/>
    </xf>
    <xf numFmtId="49" fontId="36" fillId="8" borderId="30" xfId="4" applyNumberFormat="1" applyFont="1" applyFill="1" applyBorder="1" applyAlignment="1">
      <alignment horizontal="center" vertical="center"/>
    </xf>
    <xf numFmtId="165" fontId="36" fillId="8" borderId="16" xfId="4" applyNumberFormat="1" applyFont="1" applyFill="1" applyBorder="1" applyAlignment="1">
      <alignment horizontal="center" vertical="center"/>
    </xf>
    <xf numFmtId="165" fontId="9" fillId="8" borderId="16" xfId="4" applyNumberFormat="1" applyFont="1" applyFill="1" applyBorder="1" applyAlignment="1">
      <alignment horizontal="center" vertical="center"/>
    </xf>
    <xf numFmtId="165" fontId="9" fillId="8" borderId="16" xfId="4" applyNumberFormat="1" applyFont="1" applyFill="1" applyBorder="1" applyAlignment="1">
      <alignment horizontal="center" vertical="center" wrapText="1"/>
    </xf>
    <xf numFmtId="165" fontId="36" fillId="8" borderId="14" xfId="4" applyNumberFormat="1" applyFont="1" applyFill="1" applyBorder="1" applyAlignment="1">
      <alignment horizontal="center" vertical="center" wrapText="1"/>
    </xf>
    <xf numFmtId="165" fontId="36" fillId="8" borderId="17" xfId="4" applyNumberFormat="1" applyFont="1" applyFill="1" applyBorder="1" applyAlignment="1">
      <alignment horizontal="center" vertical="center" wrapText="1"/>
    </xf>
    <xf numFmtId="164" fontId="37" fillId="0" borderId="22" xfId="3" applyFont="1" applyBorder="1" applyAlignment="1">
      <alignment horizontal="left" vertical="center" wrapText="1"/>
    </xf>
    <xf numFmtId="164" fontId="37" fillId="0" borderId="25" xfId="3" applyFont="1" applyBorder="1" applyAlignment="1">
      <alignment horizontal="left" vertical="center" wrapText="1"/>
    </xf>
    <xf numFmtId="164" fontId="37" fillId="0" borderId="26" xfId="3" applyFont="1" applyBorder="1" applyAlignment="1">
      <alignment horizontal="left" vertical="center" wrapText="1"/>
    </xf>
    <xf numFmtId="164" fontId="7" fillId="0" borderId="22" xfId="3" applyFont="1" applyBorder="1" applyAlignment="1">
      <alignment horizontal="left" vertical="center" wrapText="1"/>
    </xf>
    <xf numFmtId="164" fontId="7" fillId="0" borderId="25" xfId="3" applyFont="1" applyBorder="1" applyAlignment="1">
      <alignment horizontal="left" vertical="center" wrapText="1"/>
    </xf>
    <xf numFmtId="164" fontId="7" fillId="0" borderId="26" xfId="3" applyFont="1" applyBorder="1" applyAlignment="1">
      <alignment horizontal="left" vertical="center" wrapText="1"/>
    </xf>
    <xf numFmtId="164" fontId="33" fillId="7" borderId="23" xfId="1" applyFont="1" applyFill="1" applyBorder="1" applyAlignment="1">
      <alignment horizontal="left" vertical="center"/>
    </xf>
    <xf numFmtId="165" fontId="23" fillId="7" borderId="23" xfId="5" applyFont="1" applyFill="1" applyBorder="1" applyAlignment="1">
      <alignment horizontal="left" vertical="center"/>
    </xf>
    <xf numFmtId="165" fontId="36" fillId="8" borderId="22" xfId="4" applyNumberFormat="1" applyFont="1" applyFill="1" applyBorder="1" applyAlignment="1">
      <alignment horizontal="center" vertical="center" wrapText="1"/>
    </xf>
    <xf numFmtId="1" fontId="63" fillId="9" borderId="36" xfId="10" applyNumberFormat="1" applyFont="1" applyFill="1" applyBorder="1" applyAlignment="1" applyProtection="1">
      <alignment horizontal="center" vertical="center" wrapText="1"/>
      <protection locked="0"/>
    </xf>
    <xf numFmtId="1" fontId="63" fillId="9" borderId="24" xfId="10" applyNumberFormat="1" applyFont="1" applyFill="1" applyBorder="1" applyAlignment="1" applyProtection="1">
      <alignment horizontal="center" vertical="center" wrapText="1"/>
      <protection locked="0"/>
    </xf>
    <xf numFmtId="49" fontId="63" fillId="9" borderId="36" xfId="10" applyNumberFormat="1" applyFont="1" applyFill="1" applyBorder="1" applyAlignment="1" applyProtection="1">
      <alignment horizontal="center" vertical="center" wrapText="1"/>
      <protection locked="0"/>
    </xf>
    <xf numFmtId="49" fontId="63" fillId="9" borderId="24" xfId="10" applyNumberFormat="1" applyFont="1" applyFill="1" applyBorder="1" applyAlignment="1" applyProtection="1">
      <alignment horizontal="center" vertical="center" wrapText="1"/>
      <protection locked="0"/>
    </xf>
    <xf numFmtId="1" fontId="63" fillId="0" borderId="0" xfId="10" applyNumberFormat="1" applyFont="1" applyAlignment="1" applyProtection="1">
      <alignment horizontal="left" vertical="center" wrapText="1"/>
      <protection locked="0"/>
    </xf>
    <xf numFmtId="1" fontId="63" fillId="0" borderId="0" xfId="1" applyNumberFormat="1" applyFont="1" applyAlignment="1" applyProtection="1">
      <alignment horizontal="center" vertical="center" wrapText="1"/>
      <protection locked="0"/>
    </xf>
    <xf numFmtId="1" fontId="63" fillId="9" borderId="36" xfId="10" applyNumberFormat="1" applyFont="1" applyFill="1" applyBorder="1" applyAlignment="1" applyProtection="1">
      <alignment horizontal="left" vertical="center" wrapText="1"/>
      <protection locked="0"/>
    </xf>
    <xf numFmtId="1" fontId="63" fillId="9" borderId="24" xfId="10" applyNumberFormat="1" applyFont="1" applyFill="1" applyBorder="1" applyAlignment="1" applyProtection="1">
      <alignment horizontal="left" vertical="center" wrapText="1"/>
      <protection locked="0"/>
    </xf>
    <xf numFmtId="1" fontId="63" fillId="9" borderId="36" xfId="1" applyNumberFormat="1" applyFont="1" applyFill="1" applyBorder="1" applyAlignment="1" applyProtection="1">
      <alignment horizontal="center" vertical="center" wrapText="1"/>
      <protection locked="0"/>
    </xf>
    <xf numFmtId="1" fontId="63" fillId="9" borderId="24" xfId="1" applyNumberFormat="1" applyFont="1" applyFill="1" applyBorder="1" applyAlignment="1" applyProtection="1">
      <alignment horizontal="center" vertical="center" wrapText="1"/>
      <protection locked="0"/>
    </xf>
    <xf numFmtId="165" fontId="36" fillId="8" borderId="24" xfId="4" applyNumberFormat="1" applyFont="1" applyFill="1" applyBorder="1" applyAlignment="1">
      <alignment horizontal="center" vertical="center"/>
    </xf>
    <xf numFmtId="49" fontId="36" fillId="8" borderId="33" xfId="4" applyNumberFormat="1" applyFont="1" applyFill="1" applyBorder="1" applyAlignment="1">
      <alignment horizontal="center" vertical="center"/>
    </xf>
    <xf numFmtId="165" fontId="36" fillId="8" borderId="32" xfId="4" applyNumberFormat="1" applyFont="1" applyFill="1" applyBorder="1" applyAlignment="1">
      <alignment horizontal="center" vertical="center"/>
    </xf>
    <xf numFmtId="165" fontId="9" fillId="8" borderId="24" xfId="4" applyNumberFormat="1" applyFont="1" applyFill="1" applyBorder="1" applyAlignment="1">
      <alignment horizontal="center" vertical="center"/>
    </xf>
    <xf numFmtId="165" fontId="9" fillId="8" borderId="24" xfId="4" applyNumberFormat="1" applyFont="1" applyFill="1" applyBorder="1" applyAlignment="1">
      <alignment horizontal="center" vertical="center" wrapText="1"/>
    </xf>
    <xf numFmtId="164" fontId="7" fillId="0" borderId="23" xfId="3" applyFont="1" applyBorder="1" applyAlignment="1">
      <alignment horizontal="left" vertical="center" wrapText="1"/>
    </xf>
    <xf numFmtId="164" fontId="55" fillId="7" borderId="24" xfId="1" applyFont="1" applyFill="1" applyBorder="1" applyAlignment="1">
      <alignment horizontal="center" vertical="center"/>
    </xf>
    <xf numFmtId="165" fontId="23" fillId="7" borderId="22" xfId="5" applyFont="1" applyFill="1" applyBorder="1" applyAlignment="1">
      <alignment horizontal="left" vertical="center" wrapText="1"/>
    </xf>
    <xf numFmtId="165" fontId="23" fillId="7" borderId="22" xfId="5" applyFont="1" applyFill="1" applyBorder="1" applyAlignment="1">
      <alignment horizontal="left" vertical="center"/>
    </xf>
    <xf numFmtId="164" fontId="36" fillId="3" borderId="12" xfId="3" applyFont="1" applyFill="1" applyBorder="1" applyAlignment="1">
      <alignment horizontal="left" vertical="center" wrapText="1"/>
    </xf>
    <xf numFmtId="164" fontId="36" fillId="3" borderId="22" xfId="3" applyFont="1" applyFill="1" applyBorder="1" applyAlignment="1">
      <alignment horizontal="left" vertical="center" wrapText="1"/>
    </xf>
    <xf numFmtId="164" fontId="55" fillId="7" borderId="23" xfId="1" applyFont="1" applyFill="1" applyBorder="1" applyAlignment="1">
      <alignment horizontal="center" vertical="center"/>
    </xf>
    <xf numFmtId="165" fontId="23" fillId="7" borderId="23" xfId="5" applyFont="1" applyFill="1" applyBorder="1" applyAlignment="1">
      <alignment horizontal="left" vertical="center" wrapText="1"/>
    </xf>
    <xf numFmtId="165" fontId="36" fillId="8" borderId="23" xfId="4" applyNumberFormat="1" applyFont="1" applyFill="1" applyBorder="1" applyAlignment="1">
      <alignment horizontal="center" vertical="center" wrapText="1"/>
    </xf>
    <xf numFmtId="164" fontId="30" fillId="2" borderId="23" xfId="3" applyFont="1" applyFill="1" applyBorder="1" applyAlignment="1">
      <alignment horizontal="left" vertical="center" wrapText="1"/>
    </xf>
    <xf numFmtId="164" fontId="7" fillId="2" borderId="23" xfId="3" applyFont="1" applyFill="1" applyBorder="1" applyAlignment="1">
      <alignment horizontal="left" vertical="center" wrapText="1"/>
    </xf>
    <xf numFmtId="164" fontId="55" fillId="7" borderId="14" xfId="1" applyFont="1" applyFill="1" applyBorder="1" applyAlignment="1">
      <alignment horizontal="left" vertical="center"/>
    </xf>
    <xf numFmtId="164" fontId="37" fillId="0" borderId="23" xfId="3" applyFont="1" applyBorder="1" applyAlignment="1">
      <alignment horizontal="left" vertical="center" wrapText="1"/>
    </xf>
    <xf numFmtId="164" fontId="21" fillId="0" borderId="23" xfId="3" applyFont="1" applyBorder="1" applyAlignment="1">
      <alignment horizontal="left" vertical="center" wrapText="1"/>
    </xf>
    <xf numFmtId="164" fontId="20" fillId="0" borderId="23" xfId="12" applyNumberFormat="1" applyBorder="1" applyAlignment="1">
      <alignment horizontal="left" vertical="center" wrapText="1"/>
    </xf>
    <xf numFmtId="164" fontId="62" fillId="7" borderId="23" xfId="1" applyFont="1" applyFill="1" applyBorder="1" applyAlignment="1">
      <alignment horizontal="center" vertical="center" wrapText="1"/>
    </xf>
    <xf numFmtId="164" fontId="54" fillId="3" borderId="22" xfId="3" applyFont="1" applyFill="1" applyBorder="1" applyAlignment="1">
      <alignment horizontal="left" vertical="center" wrapText="1"/>
    </xf>
    <xf numFmtId="164" fontId="3" fillId="3" borderId="22" xfId="3" applyFill="1" applyBorder="1" applyAlignment="1">
      <alignment horizontal="left" vertical="center"/>
    </xf>
    <xf numFmtId="164" fontId="55" fillId="7" borderId="23" xfId="1" applyFont="1" applyFill="1" applyBorder="1" applyAlignment="1">
      <alignment horizontal="center" vertical="center" wrapText="1"/>
    </xf>
    <xf numFmtId="164" fontId="37" fillId="2" borderId="10" xfId="3" applyFont="1" applyFill="1" applyBorder="1" applyAlignment="1">
      <alignment horizontal="left" vertical="center" wrapText="1"/>
    </xf>
    <xf numFmtId="164" fontId="7" fillId="2" borderId="10" xfId="3" applyFont="1" applyFill="1" applyBorder="1" applyAlignment="1">
      <alignment horizontal="left" vertical="center" wrapText="1"/>
    </xf>
    <xf numFmtId="165" fontId="36" fillId="8" borderId="35" xfId="4" applyNumberFormat="1" applyFont="1" applyFill="1" applyBorder="1" applyAlignment="1">
      <alignment horizontal="center" vertical="center"/>
    </xf>
    <xf numFmtId="165" fontId="9" fillId="8" borderId="34" xfId="4" applyNumberFormat="1" applyFont="1" applyFill="1" applyBorder="1" applyAlignment="1">
      <alignment horizontal="center" vertical="center"/>
    </xf>
    <xf numFmtId="164" fontId="21" fillId="2" borderId="10" xfId="3" applyFont="1" applyFill="1" applyBorder="1" applyAlignment="1">
      <alignment horizontal="left" vertical="center" wrapText="1"/>
    </xf>
    <xf numFmtId="164" fontId="37" fillId="0" borderId="10" xfId="3" applyFont="1" applyBorder="1" applyAlignment="1">
      <alignment horizontal="left" vertical="center" wrapText="1"/>
    </xf>
    <xf numFmtId="164" fontId="7" fillId="0" borderId="10" xfId="3" applyFont="1" applyBorder="1" applyAlignment="1">
      <alignment horizontal="left" vertical="center" wrapText="1"/>
    </xf>
    <xf numFmtId="164" fontId="36" fillId="8" borderId="23" xfId="1" applyFont="1" applyFill="1" applyBorder="1" applyAlignment="1">
      <alignment horizontal="center" vertical="center"/>
    </xf>
    <xf numFmtId="164" fontId="36" fillId="8" borderId="23" xfId="1" applyFont="1" applyFill="1" applyBorder="1" applyAlignment="1">
      <alignment horizontal="center" vertical="center" wrapText="1"/>
    </xf>
    <xf numFmtId="164" fontId="36" fillId="8" borderId="22" xfId="1" applyFont="1" applyFill="1" applyBorder="1" applyAlignment="1">
      <alignment horizontal="center" vertical="center"/>
    </xf>
    <xf numFmtId="164" fontId="36" fillId="8" borderId="25" xfId="1" applyFont="1" applyFill="1" applyBorder="1" applyAlignment="1">
      <alignment horizontal="center" vertical="center"/>
    </xf>
    <xf numFmtId="164" fontId="36" fillId="8" borderId="26" xfId="1" applyFont="1" applyFill="1" applyBorder="1" applyAlignment="1">
      <alignment horizontal="center" vertical="center"/>
    </xf>
    <xf numFmtId="164" fontId="7" fillId="3" borderId="39" xfId="3" applyFont="1" applyFill="1" applyBorder="1" applyAlignment="1">
      <alignment horizontal="center" vertical="center" wrapText="1"/>
    </xf>
    <xf numFmtId="165" fontId="31" fillId="7" borderId="22" xfId="5" applyFont="1" applyFill="1" applyBorder="1" applyAlignment="1">
      <alignment horizontal="left" vertical="center"/>
    </xf>
    <xf numFmtId="165" fontId="31" fillId="7" borderId="25" xfId="5" applyFont="1" applyFill="1" applyBorder="1" applyAlignment="1">
      <alignment horizontal="left" vertical="center"/>
    </xf>
    <xf numFmtId="165" fontId="31" fillId="7" borderId="26" xfId="5" applyFont="1" applyFill="1" applyBorder="1" applyAlignment="1">
      <alignment horizontal="left" vertical="center"/>
    </xf>
    <xf numFmtId="165" fontId="12" fillId="7" borderId="22" xfId="5" applyFont="1" applyFill="1" applyBorder="1" applyAlignment="1">
      <alignment horizontal="left" vertical="center"/>
    </xf>
    <xf numFmtId="165" fontId="12" fillId="7" borderId="25" xfId="5" applyFont="1" applyFill="1" applyBorder="1" applyAlignment="1">
      <alignment horizontal="left" vertical="center"/>
    </xf>
    <xf numFmtId="165" fontId="12" fillId="7" borderId="26" xfId="5" applyFont="1" applyFill="1" applyBorder="1" applyAlignment="1">
      <alignment horizontal="left" vertical="center"/>
    </xf>
    <xf numFmtId="164" fontId="36" fillId="8" borderId="24" xfId="1" applyFont="1" applyFill="1" applyBorder="1" applyAlignment="1">
      <alignment horizontal="center" vertical="center" wrapText="1"/>
    </xf>
    <xf numFmtId="164" fontId="36" fillId="8" borderId="2" xfId="1" applyFont="1" applyFill="1" applyBorder="1" applyAlignment="1">
      <alignment horizontal="center" vertical="center" wrapText="1"/>
    </xf>
    <xf numFmtId="165" fontId="36" fillId="8" borderId="24" xfId="4" applyNumberFormat="1" applyFont="1" applyFill="1" applyBorder="1" applyAlignment="1">
      <alignment horizontal="center" vertical="center" wrapText="1"/>
    </xf>
    <xf numFmtId="164" fontId="36" fillId="8" borderId="24" xfId="1" applyFont="1" applyFill="1" applyBorder="1" applyAlignment="1">
      <alignment horizontal="center" vertical="center"/>
    </xf>
    <xf numFmtId="165" fontId="31" fillId="7" borderId="23" xfId="5" applyFont="1" applyFill="1" applyBorder="1" applyAlignment="1">
      <alignment horizontal="left" vertical="center"/>
    </xf>
    <xf numFmtId="165" fontId="32" fillId="7" borderId="23" xfId="5" applyFont="1" applyFill="1" applyBorder="1" applyAlignment="1">
      <alignment horizontal="left" vertical="center"/>
    </xf>
    <xf numFmtId="165" fontId="12" fillId="7" borderId="23" xfId="5" applyFont="1" applyFill="1" applyBorder="1" applyAlignment="1">
      <alignment horizontal="left" vertical="center"/>
    </xf>
    <xf numFmtId="49" fontId="36" fillId="8" borderId="24" xfId="4" applyNumberFormat="1" applyFont="1" applyFill="1" applyBorder="1" applyAlignment="1">
      <alignment horizontal="center" vertical="center"/>
    </xf>
    <xf numFmtId="165" fontId="38" fillId="8" borderId="8" xfId="4" applyNumberFormat="1" applyFont="1" applyFill="1" applyBorder="1" applyAlignment="1">
      <alignment horizontal="center" vertical="center" wrapText="1"/>
    </xf>
    <xf numFmtId="164" fontId="36" fillId="8" borderId="13" xfId="1" applyFont="1" applyFill="1" applyBorder="1" applyAlignment="1">
      <alignment horizontal="center" vertical="center"/>
    </xf>
    <xf numFmtId="164" fontId="40" fillId="0" borderId="12" xfId="3" applyFont="1" applyBorder="1" applyAlignment="1">
      <alignment horizontal="left" vertical="top" wrapText="1"/>
    </xf>
    <xf numFmtId="164" fontId="27" fillId="0" borderId="22" xfId="12" applyNumberFormat="1" applyFont="1" applyBorder="1" applyAlignment="1">
      <alignment horizontal="left" vertical="center" wrapText="1"/>
    </xf>
    <xf numFmtId="165" fontId="32" fillId="7" borderId="22" xfId="5" applyFont="1" applyFill="1" applyBorder="1" applyAlignment="1">
      <alignment horizontal="left" vertical="center"/>
    </xf>
    <xf numFmtId="165" fontId="38" fillId="8" borderId="8" xfId="4" applyNumberFormat="1" applyFont="1" applyFill="1" applyBorder="1" applyAlignment="1">
      <alignment horizontal="center" vertical="center"/>
    </xf>
    <xf numFmtId="49" fontId="38" fillId="8" borderId="8" xfId="4" applyNumberFormat="1" applyFont="1" applyFill="1" applyBorder="1" applyAlignment="1">
      <alignment horizontal="center" vertical="center"/>
    </xf>
    <xf numFmtId="164" fontId="55" fillId="0" borderId="23" xfId="3" applyFont="1" applyBorder="1" applyAlignment="1">
      <alignment horizontal="left" vertical="center" wrapText="1"/>
    </xf>
    <xf numFmtId="164" fontId="7" fillId="3" borderId="21" xfId="3" applyFont="1" applyFill="1" applyBorder="1" applyAlignment="1">
      <alignment horizontal="center" vertical="center" wrapText="1"/>
    </xf>
    <xf numFmtId="165" fontId="55" fillId="7" borderId="10" xfId="5" applyFont="1" applyFill="1" applyBorder="1" applyAlignment="1">
      <alignment horizontal="left" vertical="center"/>
    </xf>
    <xf numFmtId="165" fontId="31" fillId="7" borderId="10" xfId="5" applyFont="1" applyFill="1" applyBorder="1" applyAlignment="1">
      <alignment horizontal="left" vertical="center"/>
    </xf>
    <xf numFmtId="165" fontId="3" fillId="8" borderId="23" xfId="4" applyNumberFormat="1" applyFont="1" applyFill="1" applyBorder="1" applyAlignment="1">
      <alignment horizontal="center" vertical="center" wrapText="1"/>
    </xf>
    <xf numFmtId="165" fontId="3" fillId="8" borderId="23" xfId="4" applyNumberFormat="1" applyFont="1" applyFill="1" applyBorder="1" applyAlignment="1">
      <alignment horizontal="center" vertical="center"/>
    </xf>
    <xf numFmtId="164" fontId="54" fillId="8" borderId="23" xfId="1" applyFont="1" applyFill="1" applyBorder="1" applyAlignment="1">
      <alignment horizontal="center" vertical="center" wrapText="1"/>
    </xf>
    <xf numFmtId="164" fontId="47" fillId="0" borderId="23" xfId="12" applyNumberFormat="1" applyFont="1" applyBorder="1" applyAlignment="1">
      <alignment horizontal="left" vertical="center"/>
    </xf>
    <xf numFmtId="164" fontId="46" fillId="7" borderId="23" xfId="1" applyFont="1" applyFill="1" applyBorder="1" applyAlignment="1">
      <alignment horizontal="center" vertical="center" wrapText="1"/>
    </xf>
    <xf numFmtId="164" fontId="50" fillId="7" borderId="23" xfId="1" applyFont="1" applyFill="1" applyBorder="1" applyAlignment="1">
      <alignment horizontal="left" vertical="center"/>
    </xf>
    <xf numFmtId="165" fontId="50" fillId="7" borderId="23" xfId="5" applyFont="1" applyFill="1" applyBorder="1" applyAlignment="1">
      <alignment horizontal="left" vertical="center"/>
    </xf>
    <xf numFmtId="164" fontId="52" fillId="7" borderId="23" xfId="1" applyFont="1" applyFill="1" applyBorder="1" applyAlignment="1">
      <alignment horizontal="center" vertical="center"/>
    </xf>
    <xf numFmtId="164" fontId="49" fillId="7" borderId="23" xfId="1" applyFont="1" applyFill="1" applyBorder="1">
      <alignment vertical="center"/>
    </xf>
    <xf numFmtId="165" fontId="49" fillId="7" borderId="23" xfId="5" applyFont="1" applyFill="1" applyBorder="1" applyAlignment="1">
      <alignment horizontal="left" vertical="center"/>
    </xf>
    <xf numFmtId="165" fontId="50" fillId="7" borderId="23" xfId="5" applyFont="1" applyFill="1" applyBorder="1">
      <alignment vertical="center"/>
    </xf>
    <xf numFmtId="164" fontId="70" fillId="3" borderId="23" xfId="4" applyNumberFormat="1" applyFont="1" applyFill="1" applyBorder="1" applyAlignment="1">
      <alignment horizontal="left" vertical="center" wrapText="1"/>
    </xf>
    <xf numFmtId="164" fontId="54" fillId="3" borderId="23" xfId="4" applyNumberFormat="1" applyFont="1" applyFill="1" applyBorder="1" applyAlignment="1">
      <alignment horizontal="left" vertical="center" wrapText="1"/>
    </xf>
    <xf numFmtId="164" fontId="45" fillId="0" borderId="23" xfId="3" applyFont="1" applyBorder="1" applyAlignment="1">
      <alignment horizontal="left" vertical="center" wrapText="1"/>
    </xf>
    <xf numFmtId="164" fontId="49" fillId="7" borderId="23" xfId="1" applyFont="1" applyFill="1" applyBorder="1" applyAlignment="1">
      <alignment horizontal="left" vertical="center"/>
    </xf>
    <xf numFmtId="164" fontId="48" fillId="7" borderId="23" xfId="1" applyFont="1" applyFill="1" applyBorder="1" applyAlignment="1">
      <alignment horizontal="center" vertical="center"/>
    </xf>
    <xf numFmtId="164" fontId="48" fillId="7" borderId="23" xfId="1" applyFont="1" applyFill="1" applyBorder="1" applyAlignment="1">
      <alignment horizontal="center" vertical="center" wrapText="1"/>
    </xf>
    <xf numFmtId="165" fontId="3" fillId="8" borderId="24" xfId="4" applyNumberFormat="1" applyFont="1" applyFill="1" applyBorder="1" applyAlignment="1">
      <alignment horizontal="center" vertical="center"/>
    </xf>
    <xf numFmtId="165" fontId="3" fillId="8" borderId="24" xfId="4" applyNumberFormat="1" applyFont="1" applyFill="1" applyBorder="1" applyAlignment="1">
      <alignment horizontal="center" vertical="center" wrapText="1"/>
    </xf>
    <xf numFmtId="164" fontId="37" fillId="0" borderId="23" xfId="3" applyFont="1" applyBorder="1" applyAlignment="1">
      <alignment vertical="center" wrapText="1"/>
    </xf>
    <xf numFmtId="164" fontId="46" fillId="7" borderId="24" xfId="1" applyFont="1" applyFill="1" applyBorder="1" applyAlignment="1">
      <alignment horizontal="center" vertical="center"/>
    </xf>
    <xf numFmtId="164" fontId="44" fillId="7" borderId="22" xfId="1" applyFont="1" applyFill="1" applyBorder="1" applyAlignment="1">
      <alignment horizontal="left" vertical="center"/>
    </xf>
    <xf numFmtId="164" fontId="43" fillId="7" borderId="23" xfId="1" applyFont="1" applyFill="1" applyBorder="1" applyAlignment="1">
      <alignment horizontal="center" vertical="center" wrapText="1"/>
    </xf>
    <xf numFmtId="164" fontId="44" fillId="7" borderId="23" xfId="1" applyFont="1" applyFill="1" applyBorder="1" applyAlignment="1">
      <alignment horizontal="left" vertical="center"/>
    </xf>
    <xf numFmtId="164" fontId="45" fillId="7" borderId="23" xfId="1" applyFont="1" applyFill="1" applyBorder="1" applyAlignment="1">
      <alignment horizontal="left" vertical="center"/>
    </xf>
    <xf numFmtId="165" fontId="7" fillId="8" borderId="23" xfId="4" applyNumberFormat="1" applyFont="1" applyFill="1" applyBorder="1" applyAlignment="1">
      <alignment horizontal="center" vertical="center"/>
    </xf>
    <xf numFmtId="0" fontId="3" fillId="0" borderId="23" xfId="0" applyFont="1" applyFill="1" applyBorder="1" applyAlignment="1">
      <alignment horizontal="center" vertical="center" wrapText="1"/>
    </xf>
    <xf numFmtId="0" fontId="0" fillId="3" borderId="36"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68" fontId="71" fillId="15" borderId="22" xfId="0" applyNumberFormat="1" applyFont="1" applyFill="1" applyBorder="1" applyAlignment="1">
      <alignment horizontal="center"/>
    </xf>
    <xf numFmtId="0" fontId="3" fillId="3" borderId="38"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3" fillId="3" borderId="42" xfId="0" applyFont="1" applyFill="1" applyBorder="1" applyAlignment="1">
      <alignment horizontal="center" vertical="center" wrapText="1"/>
    </xf>
    <xf numFmtId="168" fontId="71" fillId="15" borderId="26" xfId="0" applyNumberFormat="1" applyFont="1" applyFill="1" applyBorder="1" applyAlignment="1">
      <alignment horizontal="center"/>
    </xf>
    <xf numFmtId="0" fontId="0" fillId="3" borderId="24" xfId="0" applyFont="1" applyFill="1" applyBorder="1" applyAlignment="1">
      <alignment horizontal="center" wrapText="1"/>
    </xf>
    <xf numFmtId="0" fontId="0" fillId="0" borderId="0" xfId="0"/>
    <xf numFmtId="0" fontId="71" fillId="15" borderId="23" xfId="0" applyFont="1" applyFill="1" applyBorder="1" applyAlignment="1"/>
    <xf numFmtId="0" fontId="71" fillId="15" borderId="23" xfId="0" applyFont="1" applyFill="1" applyBorder="1" applyAlignment="1">
      <alignment horizontal="center"/>
    </xf>
    <xf numFmtId="168" fontId="71" fillId="15" borderId="23" xfId="0" applyNumberFormat="1" applyFont="1" applyFill="1" applyBorder="1" applyAlignment="1">
      <alignment horizontal="center"/>
    </xf>
    <xf numFmtId="168" fontId="71" fillId="15" borderId="23" xfId="0" applyNumberFormat="1" applyFont="1" applyFill="1" applyBorder="1" applyAlignment="1">
      <alignment horizontal="center" vertical="center"/>
    </xf>
    <xf numFmtId="0" fontId="72" fillId="0" borderId="23" xfId="0" applyFont="1" applyFill="1" applyBorder="1" applyAlignment="1">
      <alignment horizontal="center" vertical="center"/>
    </xf>
    <xf numFmtId="0" fontId="73" fillId="0" borderId="23" xfId="0" applyFont="1" applyFill="1" applyBorder="1" applyAlignment="1">
      <alignment horizontal="center" vertical="center"/>
    </xf>
    <xf numFmtId="16" fontId="74" fillId="0" borderId="23" xfId="0" applyNumberFormat="1" applyFont="1" applyFill="1" applyBorder="1" applyAlignment="1">
      <alignment horizontal="center" vertical="center"/>
    </xf>
    <xf numFmtId="0" fontId="75" fillId="0" borderId="23" xfId="0" applyFont="1" applyFill="1" applyBorder="1" applyAlignment="1">
      <alignment horizontal="center" vertical="center"/>
    </xf>
    <xf numFmtId="0" fontId="0" fillId="0" borderId="0" xfId="0" applyFont="1" applyFill="1" applyAlignment="1">
      <alignment wrapText="1"/>
    </xf>
    <xf numFmtId="16" fontId="76" fillId="0" borderId="23" xfId="0" applyNumberFormat="1" applyFont="1" applyFill="1" applyBorder="1" applyAlignment="1">
      <alignment horizontal="center" vertical="center"/>
    </xf>
    <xf numFmtId="16" fontId="76" fillId="0" borderId="23" xfId="0" applyNumberFormat="1" applyFont="1" applyBorder="1" applyAlignment="1">
      <alignment horizontal="center" vertical="center"/>
    </xf>
    <xf numFmtId="49" fontId="77" fillId="0" borderId="23" xfId="0" applyNumberFormat="1" applyFont="1" applyFill="1" applyBorder="1" applyAlignment="1">
      <alignment horizontal="center" vertical="center" wrapText="1"/>
    </xf>
    <xf numFmtId="0" fontId="0" fillId="3" borderId="0" xfId="0" applyFont="1" applyFill="1" applyAlignment="1"/>
    <xf numFmtId="16" fontId="74" fillId="0" borderId="23" xfId="0" applyNumberFormat="1" applyFont="1" applyBorder="1" applyAlignment="1">
      <alignment horizontal="center" vertical="center"/>
    </xf>
    <xf numFmtId="0" fontId="3" fillId="3" borderId="0" xfId="0" applyFont="1" applyFill="1" applyAlignment="1">
      <alignment horizontal="center" vertical="center" wrapText="1"/>
    </xf>
    <xf numFmtId="0" fontId="78" fillId="0" borderId="0" xfId="0" applyFont="1" applyFill="1" applyAlignment="1">
      <alignment horizontal="center" vertical="center"/>
    </xf>
    <xf numFmtId="0" fontId="74" fillId="0" borderId="0" xfId="0" applyFont="1" applyFill="1" applyAlignment="1">
      <alignment horizontal="center" vertical="center"/>
    </xf>
    <xf numFmtId="168" fontId="0" fillId="0" borderId="0" xfId="0" applyNumberFormat="1" applyFont="1" applyFill="1" applyAlignment="1">
      <alignment horizontal="center"/>
    </xf>
    <xf numFmtId="49" fontId="77" fillId="0" borderId="0" xfId="0" applyNumberFormat="1" applyFont="1" applyFill="1" applyAlignment="1">
      <alignment horizontal="center" vertical="center" wrapText="1"/>
    </xf>
    <xf numFmtId="0" fontId="0" fillId="3" borderId="0" xfId="0" applyFont="1" applyFill="1" applyAlignment="1">
      <alignment horizontal="center" vertical="center" wrapText="1"/>
    </xf>
    <xf numFmtId="167" fontId="79" fillId="15" borderId="0" xfId="0" applyNumberFormat="1" applyFont="1" applyFill="1" applyAlignment="1"/>
    <xf numFmtId="0" fontId="80" fillId="0" borderId="0" xfId="0" applyFont="1"/>
    <xf numFmtId="167" fontId="81" fillId="0" borderId="0" xfId="0" applyNumberFormat="1" applyFont="1" applyFill="1" applyAlignment="1"/>
    <xf numFmtId="167" fontId="82" fillId="0" borderId="0" xfId="0" applyNumberFormat="1" applyFont="1" applyFill="1" applyAlignment="1"/>
    <xf numFmtId="0" fontId="0" fillId="3" borderId="36" xfId="0" applyFont="1" applyFill="1" applyBorder="1" applyAlignment="1">
      <alignment horizontal="center" wrapText="1"/>
    </xf>
    <xf numFmtId="0" fontId="0" fillId="3" borderId="2" xfId="0" applyFont="1" applyFill="1" applyBorder="1" applyAlignment="1">
      <alignment horizontal="center" wrapText="1"/>
    </xf>
  </cellXfs>
  <cellStyles count="16">
    <cellStyle name="Hyperlink" xfId="12" builtinId="8"/>
    <cellStyle name="LineTableBorder 3" xfId="4"/>
    <cellStyle name="LineTableBorder 3 2" xfId="14"/>
    <cellStyle name="LineTitle 2" xfId="5"/>
    <cellStyle name="LineTitle 2 2" xfId="15"/>
    <cellStyle name="Normal" xfId="0" builtinId="0"/>
    <cellStyle name="Normal 10" xfId="3"/>
    <cellStyle name="Normal 2" xfId="2"/>
    <cellStyle name="Normal 2 2" xfId="1"/>
    <cellStyle name="Normal 2 2 2" xfId="9"/>
    <cellStyle name="Normal 2 3" xfId="6"/>
    <cellStyle name="Normal 2 4" xfId="13"/>
    <cellStyle name="Normal 3" xfId="10"/>
    <cellStyle name="Normal 3 3" xfId="8"/>
    <cellStyle name="Normal_SAILING SCHEDULE" xfId="11"/>
    <cellStyle name="常规 2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8" Type="http://schemas.microsoft.com/office/2017/10/relationships/person" Target="persons/person.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3"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7"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2" Type="http://schemas.openxmlformats.org/officeDocument/2006/relationships/printerSettings" Target="../printerSettings/printerSettings1.bin"/><Relationship Id="rId2"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 Type="http://schemas.openxmlformats.org/officeDocument/2006/relationships/hyperlink" Target="file:///C:\Users\yu.stars\AppData\Local\Microsoft\Windows\INetCache\AppData\Local\Microsoft\Windows\INetCache\Content.Outlook\ZYDSH59T\&#19994;&#21153;%20%20Elena%20%20%20TEL:0592-2687212%20%20%20%20%20%20%20EMAIL:%20Zhong.elena@cn.zim.com" TargetMode="External"/><Relationship Id="rId6"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1"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5" Type="http://schemas.openxmlformats.org/officeDocument/2006/relationships/hyperlink" Target="file:///C:\Users\SysZim\AppData\Local\Microsoft\Windows\Temporary%20Internet%20Files\Content.Outlook\ZIM%20SCHEDULE--2022\&#35746;&#33329;&#21672;&#35810;&#65288;&#25552;&#20132;&#35746;&#33329;&#65307;&#20462;&#25913;&#35746;&#33329;&#65307;&#35746;&#33329;&#29366;&#24577;&#21672;&#35810;&#65289;:cnxia.booking@zim.com\cnxia.booking@goldstarline.com%20&#23458;&#26381;&#28909;&#32447;:400%208191071" TargetMode="External"/><Relationship Id="rId10"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4"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9"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7"/>
  <sheetViews>
    <sheetView tabSelected="1" workbookViewId="0">
      <selection activeCell="L20" sqref="L20"/>
    </sheetView>
  </sheetViews>
  <sheetFormatPr defaultRowHeight="15"/>
  <cols>
    <col min="1" max="1" width="17.42578125" customWidth="1"/>
    <col min="2" max="2" width="18.140625" customWidth="1"/>
    <col min="4" max="4" width="11.7109375" bestFit="1" customWidth="1"/>
    <col min="5" max="5" width="10.7109375" customWidth="1"/>
    <col min="8" max="8" width="18.5703125" customWidth="1"/>
  </cols>
  <sheetData>
    <row r="2" spans="1:10" ht="15.75">
      <c r="A2" s="569" t="s">
        <v>502</v>
      </c>
      <c r="B2" s="570" t="s">
        <v>503</v>
      </c>
      <c r="C2" s="571" t="s">
        <v>504</v>
      </c>
      <c r="D2" s="571" t="s">
        <v>4</v>
      </c>
      <c r="E2" s="562" t="s">
        <v>8</v>
      </c>
      <c r="F2" s="566"/>
      <c r="G2" s="572" t="s">
        <v>505</v>
      </c>
      <c r="H2" s="571" t="s">
        <v>506</v>
      </c>
      <c r="I2" s="568"/>
      <c r="J2" s="568"/>
    </row>
    <row r="3" spans="1:10">
      <c r="A3" s="563" t="s">
        <v>507</v>
      </c>
      <c r="B3" s="573" t="s">
        <v>508</v>
      </c>
      <c r="C3" s="573" t="s">
        <v>526</v>
      </c>
      <c r="D3" s="574" t="s">
        <v>527</v>
      </c>
      <c r="E3" s="575">
        <v>45172</v>
      </c>
      <c r="F3" s="576" t="s">
        <v>512</v>
      </c>
      <c r="G3" s="576" t="s">
        <v>510</v>
      </c>
      <c r="H3" s="564" t="s">
        <v>511</v>
      </c>
      <c r="I3" s="577"/>
      <c r="J3" s="568"/>
    </row>
    <row r="4" spans="1:10">
      <c r="A4" s="565"/>
      <c r="B4" s="573" t="s">
        <v>508</v>
      </c>
      <c r="C4" s="573" t="s">
        <v>528</v>
      </c>
      <c r="D4" s="574" t="s">
        <v>529</v>
      </c>
      <c r="E4" s="575">
        <v>45176</v>
      </c>
      <c r="F4" s="576" t="s">
        <v>509</v>
      </c>
      <c r="G4" s="576" t="s">
        <v>510</v>
      </c>
      <c r="H4" s="559"/>
      <c r="I4" s="568"/>
      <c r="J4" s="568"/>
    </row>
    <row r="5" spans="1:10">
      <c r="A5" s="565"/>
      <c r="B5" s="573" t="s">
        <v>508</v>
      </c>
      <c r="C5" s="573" t="s">
        <v>530</v>
      </c>
      <c r="D5" s="574" t="s">
        <v>531</v>
      </c>
      <c r="E5" s="575">
        <v>45179</v>
      </c>
      <c r="F5" s="576" t="s">
        <v>512</v>
      </c>
      <c r="G5" s="576" t="s">
        <v>510</v>
      </c>
      <c r="H5" s="559"/>
      <c r="I5" s="568"/>
      <c r="J5" s="568"/>
    </row>
    <row r="6" spans="1:10">
      <c r="A6" s="565"/>
      <c r="B6" s="573" t="s">
        <v>508</v>
      </c>
      <c r="C6" s="573" t="s">
        <v>532</v>
      </c>
      <c r="D6" s="574" t="s">
        <v>533</v>
      </c>
      <c r="E6" s="575">
        <f>E4+7</f>
        <v>45183</v>
      </c>
      <c r="F6" s="576" t="s">
        <v>509</v>
      </c>
      <c r="G6" s="576" t="s">
        <v>510</v>
      </c>
      <c r="H6" s="559"/>
      <c r="I6" s="568"/>
      <c r="J6" s="568"/>
    </row>
    <row r="7" spans="1:10">
      <c r="A7" s="565"/>
      <c r="B7" s="573" t="s">
        <v>508</v>
      </c>
      <c r="C7" s="573" t="s">
        <v>534</v>
      </c>
      <c r="D7" s="574" t="s">
        <v>535</v>
      </c>
      <c r="E7" s="575">
        <f>E5+7</f>
        <v>45186</v>
      </c>
      <c r="F7" s="576" t="s">
        <v>512</v>
      </c>
      <c r="G7" s="576" t="s">
        <v>510</v>
      </c>
      <c r="H7" s="559"/>
      <c r="I7" s="568"/>
      <c r="J7" s="577"/>
    </row>
    <row r="8" spans="1:10">
      <c r="A8" s="565"/>
      <c r="B8" s="573" t="s">
        <v>508</v>
      </c>
      <c r="C8" s="573" t="s">
        <v>536</v>
      </c>
      <c r="D8" s="574" t="s">
        <v>537</v>
      </c>
      <c r="E8" s="575">
        <f>E6+7</f>
        <v>45190</v>
      </c>
      <c r="F8" s="576" t="s">
        <v>509</v>
      </c>
      <c r="G8" s="576" t="s">
        <v>510</v>
      </c>
      <c r="H8" s="559"/>
      <c r="I8" s="568"/>
      <c r="J8" s="577"/>
    </row>
    <row r="9" spans="1:10">
      <c r="A9" s="565"/>
      <c r="B9" s="573" t="s">
        <v>508</v>
      </c>
      <c r="C9" s="573" t="s">
        <v>538</v>
      </c>
      <c r="D9" s="574" t="s">
        <v>539</v>
      </c>
      <c r="E9" s="578">
        <f>E7+7</f>
        <v>45193</v>
      </c>
      <c r="F9" s="576" t="s">
        <v>512</v>
      </c>
      <c r="G9" s="576" t="s">
        <v>510</v>
      </c>
      <c r="H9" s="559"/>
      <c r="I9" s="568"/>
      <c r="J9" s="577"/>
    </row>
    <row r="10" spans="1:10">
      <c r="A10" s="561"/>
      <c r="B10" s="573" t="s">
        <v>508</v>
      </c>
      <c r="C10" s="573" t="s">
        <v>540</v>
      </c>
      <c r="D10" s="574" t="s">
        <v>541</v>
      </c>
      <c r="E10" s="575">
        <f>E8+7</f>
        <v>45197</v>
      </c>
      <c r="F10" s="576" t="s">
        <v>509</v>
      </c>
      <c r="G10" s="576" t="s">
        <v>510</v>
      </c>
      <c r="H10" s="560"/>
      <c r="I10" s="568"/>
      <c r="J10" s="577"/>
    </row>
    <row r="11" spans="1:10">
      <c r="A11" s="558" t="s">
        <v>513</v>
      </c>
      <c r="B11" s="573" t="s">
        <v>514</v>
      </c>
      <c r="C11" s="573" t="s">
        <v>526</v>
      </c>
      <c r="D11" s="574" t="s">
        <v>542</v>
      </c>
      <c r="E11" s="579">
        <v>45171</v>
      </c>
      <c r="F11" s="576" t="s">
        <v>518</v>
      </c>
      <c r="G11" s="580" t="s">
        <v>516</v>
      </c>
      <c r="H11" s="567" t="s">
        <v>517</v>
      </c>
      <c r="I11" s="581"/>
      <c r="J11" s="581"/>
    </row>
    <row r="12" spans="1:10">
      <c r="A12" s="558"/>
      <c r="B12" s="573" t="s">
        <v>514</v>
      </c>
      <c r="C12" s="573" t="s">
        <v>528</v>
      </c>
      <c r="D12" s="574" t="s">
        <v>543</v>
      </c>
      <c r="E12" s="579">
        <v>45175</v>
      </c>
      <c r="F12" s="576" t="s">
        <v>515</v>
      </c>
      <c r="G12" s="580" t="s">
        <v>516</v>
      </c>
      <c r="H12" s="593"/>
      <c r="I12" s="568"/>
      <c r="J12" s="568"/>
    </row>
    <row r="13" spans="1:10">
      <c r="A13" s="558"/>
      <c r="B13" s="573" t="s">
        <v>514</v>
      </c>
      <c r="C13" s="573" t="s">
        <v>530</v>
      </c>
      <c r="D13" s="574" t="s">
        <v>544</v>
      </c>
      <c r="E13" s="579">
        <f t="shared" ref="E13:E19" si="0">E11+7</f>
        <v>45178</v>
      </c>
      <c r="F13" s="576" t="s">
        <v>518</v>
      </c>
      <c r="G13" s="580" t="s">
        <v>516</v>
      </c>
      <c r="H13" s="593"/>
      <c r="I13" s="568"/>
      <c r="J13" s="568"/>
    </row>
    <row r="14" spans="1:10">
      <c r="A14" s="558"/>
      <c r="B14" s="573" t="s">
        <v>514</v>
      </c>
      <c r="C14" s="573" t="s">
        <v>532</v>
      </c>
      <c r="D14" s="574" t="s">
        <v>545</v>
      </c>
      <c r="E14" s="579">
        <f t="shared" si="0"/>
        <v>45182</v>
      </c>
      <c r="F14" s="576" t="s">
        <v>515</v>
      </c>
      <c r="G14" s="580" t="s">
        <v>516</v>
      </c>
      <c r="H14" s="593"/>
      <c r="I14" s="568"/>
      <c r="J14" s="568"/>
    </row>
    <row r="15" spans="1:10">
      <c r="A15" s="558"/>
      <c r="B15" s="573" t="s">
        <v>514</v>
      </c>
      <c r="C15" s="573" t="s">
        <v>534</v>
      </c>
      <c r="D15" s="574" t="s">
        <v>546</v>
      </c>
      <c r="E15" s="579">
        <f t="shared" si="0"/>
        <v>45185</v>
      </c>
      <c r="F15" s="576" t="s">
        <v>518</v>
      </c>
      <c r="G15" s="580" t="s">
        <v>516</v>
      </c>
      <c r="H15" s="593"/>
      <c r="I15" s="568"/>
      <c r="J15" s="568"/>
    </row>
    <row r="16" spans="1:10">
      <c r="A16" s="558"/>
      <c r="B16" s="573" t="s">
        <v>514</v>
      </c>
      <c r="C16" s="573" t="s">
        <v>536</v>
      </c>
      <c r="D16" s="574" t="s">
        <v>547</v>
      </c>
      <c r="E16" s="579">
        <f t="shared" si="0"/>
        <v>45189</v>
      </c>
      <c r="F16" s="576" t="s">
        <v>515</v>
      </c>
      <c r="G16" s="580" t="s">
        <v>516</v>
      </c>
      <c r="H16" s="593"/>
    </row>
    <row r="17" spans="1:8">
      <c r="A17" s="558"/>
      <c r="B17" s="573" t="s">
        <v>514</v>
      </c>
      <c r="C17" s="573" t="s">
        <v>538</v>
      </c>
      <c r="D17" s="574" t="s">
        <v>548</v>
      </c>
      <c r="E17" s="582">
        <f t="shared" si="0"/>
        <v>45192</v>
      </c>
      <c r="F17" s="576" t="s">
        <v>518</v>
      </c>
      <c r="G17" s="580" t="s">
        <v>516</v>
      </c>
      <c r="H17" s="593"/>
    </row>
    <row r="18" spans="1:8">
      <c r="A18" s="558"/>
      <c r="B18" s="573" t="s">
        <v>514</v>
      </c>
      <c r="C18" s="573" t="s">
        <v>540</v>
      </c>
      <c r="D18" s="574" t="s">
        <v>549</v>
      </c>
      <c r="E18" s="582">
        <f t="shared" si="0"/>
        <v>45196</v>
      </c>
      <c r="F18" s="576" t="s">
        <v>515</v>
      </c>
      <c r="G18" s="580" t="s">
        <v>516</v>
      </c>
      <c r="H18" s="593"/>
    </row>
    <row r="19" spans="1:8">
      <c r="A19" s="558"/>
      <c r="B19" s="573" t="s">
        <v>514</v>
      </c>
      <c r="C19" s="573" t="s">
        <v>550</v>
      </c>
      <c r="D19" s="574" t="s">
        <v>551</v>
      </c>
      <c r="E19" s="582">
        <f t="shared" si="0"/>
        <v>45199</v>
      </c>
      <c r="F19" s="576" t="s">
        <v>518</v>
      </c>
      <c r="G19" s="580" t="s">
        <v>516</v>
      </c>
      <c r="H19" s="594"/>
    </row>
    <row r="20" spans="1:8">
      <c r="A20" s="583"/>
      <c r="B20" s="584"/>
      <c r="C20" s="585"/>
      <c r="D20" s="585"/>
      <c r="E20" s="586"/>
      <c r="F20" s="586"/>
      <c r="G20" s="587"/>
      <c r="H20" s="588"/>
    </row>
    <row r="21" spans="1:8">
      <c r="A21" s="589" t="s">
        <v>519</v>
      </c>
      <c r="B21" s="568"/>
      <c r="C21" s="568"/>
      <c r="D21" s="568"/>
      <c r="E21" s="568"/>
      <c r="F21" s="568"/>
      <c r="G21" s="568"/>
      <c r="H21" s="568"/>
    </row>
    <row r="22" spans="1:8">
      <c r="A22" s="590" t="s">
        <v>520</v>
      </c>
      <c r="B22" s="568"/>
      <c r="C22" s="568"/>
      <c r="D22" s="568"/>
      <c r="E22" s="568"/>
      <c r="F22" s="568"/>
      <c r="G22" s="568"/>
      <c r="H22" s="568"/>
    </row>
    <row r="23" spans="1:8">
      <c r="A23" s="591" t="s">
        <v>521</v>
      </c>
      <c r="B23" s="568"/>
      <c r="C23" s="568"/>
      <c r="D23" s="568"/>
      <c r="E23" s="568"/>
      <c r="F23" s="568"/>
      <c r="G23" s="568"/>
      <c r="H23" s="568"/>
    </row>
    <row r="24" spans="1:8">
      <c r="A24" s="591" t="s">
        <v>522</v>
      </c>
      <c r="B24" s="568"/>
      <c r="C24" s="568"/>
      <c r="D24" s="568"/>
      <c r="E24" s="568"/>
      <c r="F24" s="568"/>
      <c r="G24" s="568"/>
      <c r="H24" s="568"/>
    </row>
    <row r="25" spans="1:8">
      <c r="A25" s="591" t="s">
        <v>523</v>
      </c>
      <c r="B25" s="568"/>
      <c r="C25" s="568"/>
      <c r="D25" s="568"/>
      <c r="E25" s="568"/>
      <c r="F25" s="568"/>
      <c r="G25" s="568"/>
      <c r="H25" s="568"/>
    </row>
    <row r="26" spans="1:8">
      <c r="A26" s="592" t="s">
        <v>524</v>
      </c>
      <c r="B26" s="568"/>
      <c r="C26" s="568"/>
      <c r="D26" s="568"/>
      <c r="E26" s="568"/>
      <c r="F26" s="568"/>
      <c r="G26" s="568"/>
      <c r="H26" s="568"/>
    </row>
    <row r="27" spans="1:8">
      <c r="A27" s="592" t="s">
        <v>525</v>
      </c>
      <c r="B27" s="568"/>
      <c r="C27" s="568"/>
      <c r="D27" s="568"/>
      <c r="E27" s="568"/>
      <c r="F27" s="568"/>
      <c r="G27" s="568"/>
      <c r="H27" s="568"/>
    </row>
  </sheetData>
  <mergeCells count="5">
    <mergeCell ref="E2:F2"/>
    <mergeCell ref="A3:A10"/>
    <mergeCell ref="H3:H10"/>
    <mergeCell ref="A11:A19"/>
    <mergeCell ref="H11:H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1"/>
  <sheetViews>
    <sheetView topLeftCell="A52" workbookViewId="0">
      <selection activeCell="A108" sqref="A108:K108"/>
    </sheetView>
  </sheetViews>
  <sheetFormatPr defaultColWidth="9.140625" defaultRowHeight="15"/>
  <cols>
    <col min="1" max="1" width="38.7109375" style="58" customWidth="1"/>
    <col min="2" max="2" width="16.5703125" style="67" customWidth="1"/>
    <col min="3" max="3" width="14.85546875" style="54" customWidth="1"/>
    <col min="4" max="4" width="16" style="54" customWidth="1"/>
    <col min="5" max="5" width="10.7109375" style="54" customWidth="1"/>
    <col min="6" max="6" width="12.5703125" style="54" customWidth="1"/>
    <col min="7" max="7" width="12" style="54" customWidth="1"/>
    <col min="8" max="8" width="43.7109375" style="54" customWidth="1"/>
    <col min="9" max="9" width="15.5703125" style="58" customWidth="1"/>
    <col min="10" max="10" width="22.28515625" style="58" customWidth="1"/>
    <col min="11" max="11" width="20" style="58" customWidth="1"/>
    <col min="12" max="12" width="22.42578125" style="58" customWidth="1"/>
    <col min="13" max="13" width="18" style="58" customWidth="1"/>
    <col min="14" max="14" width="18.7109375" style="58" customWidth="1"/>
    <col min="15" max="15" width="18.7109375" style="54" customWidth="1"/>
    <col min="16" max="16384" width="9.140625" style="54"/>
  </cols>
  <sheetData>
    <row r="1" spans="1:13" s="55" customFormat="1" ht="15" customHeight="1">
      <c r="A1" s="554" t="s">
        <v>0</v>
      </c>
      <c r="B1" s="555" t="s">
        <v>379</v>
      </c>
      <c r="C1" s="555"/>
      <c r="D1" s="555"/>
      <c r="E1" s="555"/>
      <c r="F1" s="555"/>
      <c r="G1" s="555"/>
      <c r="H1" s="555"/>
      <c r="I1" s="555"/>
      <c r="J1" s="555"/>
      <c r="K1" s="68"/>
      <c r="L1" s="68"/>
      <c r="M1" s="68"/>
    </row>
    <row r="2" spans="1:13" s="55" customFormat="1" ht="15" customHeight="1">
      <c r="A2" s="554"/>
      <c r="B2" s="556" t="s">
        <v>33</v>
      </c>
      <c r="C2" s="556"/>
      <c r="D2" s="556"/>
      <c r="E2" s="556"/>
      <c r="F2" s="556"/>
      <c r="G2" s="556"/>
      <c r="H2" s="556"/>
      <c r="I2" s="556"/>
      <c r="J2" s="556"/>
      <c r="K2" s="68"/>
      <c r="L2" s="68"/>
      <c r="M2" s="68"/>
    </row>
    <row r="3" spans="1:13" s="55" customFormat="1" ht="15" customHeight="1">
      <c r="A3" s="554"/>
      <c r="B3" s="555" t="s">
        <v>1</v>
      </c>
      <c r="C3" s="555"/>
      <c r="D3" s="555"/>
      <c r="E3" s="555"/>
      <c r="F3" s="555"/>
      <c r="G3" s="555"/>
      <c r="H3" s="555"/>
      <c r="I3" s="555"/>
      <c r="J3" s="555"/>
      <c r="K3" s="68"/>
      <c r="L3" s="68"/>
      <c r="M3" s="68"/>
    </row>
    <row r="4" spans="1:13" s="55" customFormat="1">
      <c r="A4" s="420" t="s">
        <v>2</v>
      </c>
      <c r="B4" s="419" t="s">
        <v>3</v>
      </c>
      <c r="C4" s="420" t="s">
        <v>4</v>
      </c>
      <c r="D4" s="557" t="s">
        <v>5</v>
      </c>
      <c r="E4" s="557" t="s">
        <v>6</v>
      </c>
      <c r="F4" s="557" t="s">
        <v>7</v>
      </c>
      <c r="G4" s="70" t="s">
        <v>8</v>
      </c>
      <c r="H4" s="483" t="s">
        <v>9</v>
      </c>
      <c r="I4" s="71" t="s">
        <v>10</v>
      </c>
      <c r="J4" s="71" t="s">
        <v>11</v>
      </c>
      <c r="K4" s="68"/>
      <c r="L4" s="68"/>
      <c r="M4" s="68"/>
    </row>
    <row r="5" spans="1:13" s="55" customFormat="1">
      <c r="A5" s="420"/>
      <c r="B5" s="419"/>
      <c r="C5" s="420"/>
      <c r="D5" s="557"/>
      <c r="E5" s="557"/>
      <c r="F5" s="557"/>
      <c r="G5" s="69" t="s">
        <v>12</v>
      </c>
      <c r="H5" s="483"/>
      <c r="I5" s="72" t="s">
        <v>451</v>
      </c>
      <c r="J5" s="72" t="s">
        <v>13</v>
      </c>
      <c r="K5" s="68"/>
      <c r="L5" s="68"/>
      <c r="M5" s="68"/>
    </row>
    <row r="6" spans="1:13" s="56" customFormat="1" ht="30">
      <c r="A6" s="114" t="s">
        <v>370</v>
      </c>
      <c r="B6" s="95">
        <v>9406180</v>
      </c>
      <c r="C6" s="114" t="s">
        <v>366</v>
      </c>
      <c r="D6" s="79">
        <f>G6-2</f>
        <v>45168</v>
      </c>
      <c r="E6" s="79">
        <f>G6-2</f>
        <v>45168</v>
      </c>
      <c r="F6" s="79">
        <f>G6-3</f>
        <v>45167</v>
      </c>
      <c r="G6" s="97">
        <v>45170</v>
      </c>
      <c r="H6" s="324" t="s">
        <v>488</v>
      </c>
      <c r="I6" s="112">
        <v>45180</v>
      </c>
      <c r="J6" s="112">
        <f>I6+11</f>
        <v>45191</v>
      </c>
      <c r="K6" s="74"/>
    </row>
    <row r="7" spans="1:13" s="56" customFormat="1" ht="30">
      <c r="A7" s="114" t="s">
        <v>442</v>
      </c>
      <c r="B7" s="95">
        <v>9324849</v>
      </c>
      <c r="C7" s="114" t="s">
        <v>367</v>
      </c>
      <c r="D7" s="79">
        <f>G7-2</f>
        <v>45175</v>
      </c>
      <c r="E7" s="79">
        <f>G7-2</f>
        <v>45175</v>
      </c>
      <c r="F7" s="79">
        <f>G7-3</f>
        <v>45174</v>
      </c>
      <c r="G7" s="97">
        <f>G6+7</f>
        <v>45177</v>
      </c>
      <c r="H7" s="324" t="s">
        <v>489</v>
      </c>
      <c r="I7" s="112">
        <v>45187</v>
      </c>
      <c r="J7" s="112">
        <f t="shared" ref="J7:J10" si="0">I7+11</f>
        <v>45198</v>
      </c>
      <c r="K7" s="68"/>
    </row>
    <row r="8" spans="1:13" s="56" customFormat="1" ht="30">
      <c r="A8" s="114" t="s">
        <v>443</v>
      </c>
      <c r="B8" s="95">
        <v>9437385</v>
      </c>
      <c r="C8" s="114" t="s">
        <v>444</v>
      </c>
      <c r="D8" s="79">
        <f>G8-2</f>
        <v>45182</v>
      </c>
      <c r="E8" s="79">
        <f>G8-2</f>
        <v>45182</v>
      </c>
      <c r="F8" s="79">
        <f>G8-3</f>
        <v>45181</v>
      </c>
      <c r="G8" s="97">
        <f>G7+7</f>
        <v>45184</v>
      </c>
      <c r="H8" s="324" t="s">
        <v>490</v>
      </c>
      <c r="I8" s="112">
        <v>45194</v>
      </c>
      <c r="J8" s="112">
        <f t="shared" si="0"/>
        <v>45205</v>
      </c>
      <c r="K8" s="68"/>
    </row>
    <row r="9" spans="1:13" s="56" customFormat="1" ht="30">
      <c r="A9" s="18" t="s">
        <v>447</v>
      </c>
      <c r="B9" s="50" t="s">
        <v>449</v>
      </c>
      <c r="C9" s="18" t="s">
        <v>448</v>
      </c>
      <c r="D9" s="17">
        <f>G9-2</f>
        <v>45189</v>
      </c>
      <c r="E9" s="17">
        <f>G9-2</f>
        <v>45189</v>
      </c>
      <c r="F9" s="17">
        <f>G9-3</f>
        <v>45188</v>
      </c>
      <c r="G9" s="97">
        <f>G8+7</f>
        <v>45191</v>
      </c>
      <c r="H9" s="324" t="s">
        <v>491</v>
      </c>
      <c r="I9" s="112">
        <v>45201</v>
      </c>
      <c r="J9" s="112">
        <f t="shared" si="0"/>
        <v>45212</v>
      </c>
      <c r="K9" s="68"/>
    </row>
    <row r="10" spans="1:13" s="56" customFormat="1" ht="30">
      <c r="A10" s="99" t="s">
        <v>445</v>
      </c>
      <c r="B10" s="100" t="s">
        <v>450</v>
      </c>
      <c r="C10" s="99" t="s">
        <v>446</v>
      </c>
      <c r="D10" s="79">
        <f>G10-2</f>
        <v>45196</v>
      </c>
      <c r="E10" s="79">
        <f>G10-2</f>
        <v>45196</v>
      </c>
      <c r="F10" s="79">
        <f>G10-3</f>
        <v>45195</v>
      </c>
      <c r="G10" s="97">
        <f>G9+7</f>
        <v>45198</v>
      </c>
      <c r="H10" s="324" t="s">
        <v>492</v>
      </c>
      <c r="I10" s="98">
        <v>45206</v>
      </c>
      <c r="J10" s="112">
        <f t="shared" si="0"/>
        <v>45217</v>
      </c>
      <c r="K10" s="68"/>
    </row>
    <row r="11" spans="1:13" s="55" customFormat="1" ht="15" customHeight="1">
      <c r="A11" s="551" t="s">
        <v>14</v>
      </c>
      <c r="B11" s="551"/>
      <c r="C11" s="551"/>
      <c r="D11" s="551"/>
      <c r="E11" s="551"/>
      <c r="F11" s="551"/>
      <c r="G11" s="551"/>
      <c r="H11" s="551"/>
      <c r="I11" s="551"/>
      <c r="J11" s="551"/>
      <c r="K11" s="68"/>
      <c r="L11" s="68"/>
      <c r="M11" s="68"/>
    </row>
    <row r="12" spans="1:13" s="55" customFormat="1" ht="15" customHeight="1">
      <c r="A12" s="551" t="s">
        <v>15</v>
      </c>
      <c r="B12" s="551"/>
      <c r="C12" s="551"/>
      <c r="D12" s="551"/>
      <c r="E12" s="551"/>
      <c r="F12" s="551"/>
      <c r="G12" s="551"/>
      <c r="H12" s="551"/>
      <c r="I12" s="551"/>
      <c r="J12" s="551"/>
      <c r="K12" s="68"/>
      <c r="L12" s="68"/>
      <c r="M12" s="68"/>
    </row>
    <row r="13" spans="1:13" s="55" customFormat="1" ht="15" customHeight="1">
      <c r="A13" s="551" t="s">
        <v>16</v>
      </c>
      <c r="B13" s="551"/>
      <c r="C13" s="551"/>
      <c r="D13" s="551"/>
      <c r="E13" s="551"/>
      <c r="F13" s="551"/>
      <c r="G13" s="551"/>
      <c r="H13" s="551"/>
      <c r="I13" s="551"/>
      <c r="J13" s="551"/>
      <c r="K13" s="68"/>
      <c r="L13" s="68"/>
      <c r="M13" s="68"/>
    </row>
    <row r="14" spans="1:13" s="55" customFormat="1" ht="15" customHeight="1">
      <c r="A14" s="551" t="s">
        <v>17</v>
      </c>
      <c r="B14" s="551"/>
      <c r="C14" s="551"/>
      <c r="D14" s="551"/>
      <c r="E14" s="551"/>
      <c r="F14" s="551"/>
      <c r="G14" s="551"/>
      <c r="H14" s="551"/>
      <c r="I14" s="551"/>
      <c r="J14" s="551"/>
      <c r="K14" s="68"/>
      <c r="L14" s="68"/>
      <c r="M14" s="68"/>
    </row>
    <row r="15" spans="1:13" s="55" customFormat="1" ht="15" customHeight="1">
      <c r="A15" s="551" t="s">
        <v>18</v>
      </c>
      <c r="B15" s="551"/>
      <c r="C15" s="551"/>
      <c r="D15" s="551"/>
      <c r="E15" s="551"/>
      <c r="F15" s="551"/>
      <c r="G15" s="551"/>
      <c r="H15" s="551"/>
      <c r="I15" s="551"/>
      <c r="J15" s="551"/>
      <c r="K15" s="68"/>
      <c r="L15" s="68"/>
      <c r="M15" s="68"/>
    </row>
    <row r="16" spans="1:13" s="55" customFormat="1" ht="15" customHeight="1">
      <c r="A16" s="551" t="s">
        <v>19</v>
      </c>
      <c r="B16" s="551"/>
      <c r="C16" s="551"/>
      <c r="D16" s="551"/>
      <c r="E16" s="551"/>
      <c r="F16" s="551"/>
      <c r="G16" s="551"/>
      <c r="H16" s="551"/>
      <c r="I16" s="551"/>
      <c r="J16" s="551"/>
      <c r="K16" s="68"/>
      <c r="L16" s="68"/>
      <c r="M16" s="68"/>
    </row>
    <row r="17" spans="1:16" s="55" customFormat="1" ht="15" customHeight="1">
      <c r="A17" s="475" t="s">
        <v>20</v>
      </c>
      <c r="B17" s="475"/>
      <c r="C17" s="475"/>
      <c r="D17" s="475"/>
      <c r="E17" s="475"/>
      <c r="F17" s="475"/>
      <c r="G17" s="475"/>
      <c r="H17" s="475"/>
      <c r="I17" s="475"/>
      <c r="J17" s="475"/>
      <c r="K17" s="68"/>
      <c r="L17" s="68"/>
      <c r="M17" s="68"/>
    </row>
    <row r="18" spans="1:16" s="57" customFormat="1" ht="15" customHeight="1">
      <c r="A18" s="5"/>
      <c r="B18" s="36"/>
      <c r="C18" s="5"/>
      <c r="D18" s="5"/>
      <c r="E18" s="5"/>
      <c r="F18" s="5"/>
      <c r="G18" s="5"/>
      <c r="H18" s="5"/>
      <c r="I18" s="5"/>
      <c r="J18" s="9"/>
      <c r="K18" s="9"/>
      <c r="L18" s="75"/>
      <c r="M18" s="75"/>
      <c r="N18" s="75"/>
    </row>
    <row r="19" spans="1:16" hidden="1">
      <c r="A19" s="552" t="s">
        <v>21</v>
      </c>
      <c r="B19" s="553" t="s">
        <v>22</v>
      </c>
      <c r="C19" s="553"/>
      <c r="D19" s="553"/>
      <c r="E19" s="553"/>
      <c r="F19" s="553"/>
      <c r="G19" s="553"/>
      <c r="H19" s="553"/>
      <c r="I19" s="553"/>
    </row>
    <row r="20" spans="1:16" hidden="1">
      <c r="A20" s="552"/>
      <c r="B20" s="553" t="s">
        <v>23</v>
      </c>
      <c r="C20" s="553"/>
      <c r="D20" s="553"/>
      <c r="E20" s="553"/>
      <c r="F20" s="553"/>
      <c r="G20" s="553"/>
      <c r="H20" s="553"/>
      <c r="I20" s="553"/>
    </row>
    <row r="21" spans="1:16" hidden="1">
      <c r="A21" s="552"/>
      <c r="B21" s="553" t="s">
        <v>24</v>
      </c>
      <c r="C21" s="553"/>
      <c r="D21" s="553"/>
      <c r="E21" s="553"/>
      <c r="F21" s="553"/>
      <c r="G21" s="553"/>
      <c r="H21" s="553"/>
      <c r="I21" s="553"/>
    </row>
    <row r="22" spans="1:16" hidden="1">
      <c r="A22" s="470" t="s">
        <v>2</v>
      </c>
      <c r="B22" s="520" t="s">
        <v>3</v>
      </c>
      <c r="C22" s="470" t="s">
        <v>4</v>
      </c>
      <c r="D22" s="549" t="s">
        <v>5</v>
      </c>
      <c r="E22" s="549" t="s">
        <v>25</v>
      </c>
      <c r="F22" s="550" t="s">
        <v>26</v>
      </c>
      <c r="G22" s="70" t="s">
        <v>8</v>
      </c>
      <c r="H22" s="70" t="s">
        <v>11</v>
      </c>
      <c r="I22" s="70" t="s">
        <v>11</v>
      </c>
    </row>
    <row r="23" spans="1:16" ht="60" hidden="1">
      <c r="A23" s="470"/>
      <c r="B23" s="520"/>
      <c r="C23" s="470"/>
      <c r="D23" s="549"/>
      <c r="E23" s="549"/>
      <c r="F23" s="550"/>
      <c r="G23" s="69" t="s">
        <v>12</v>
      </c>
      <c r="H23" s="70" t="s">
        <v>27</v>
      </c>
      <c r="I23" s="70" t="s">
        <v>28</v>
      </c>
    </row>
    <row r="24" spans="1:16" hidden="1">
      <c r="A24" s="77"/>
      <c r="B24" s="78"/>
      <c r="C24" s="77"/>
      <c r="D24" s="79">
        <f>G24-1</f>
        <v>44991</v>
      </c>
      <c r="E24" s="80">
        <f>G24-1</f>
        <v>44991</v>
      </c>
      <c r="F24" s="81">
        <f>G24-2</f>
        <v>44990</v>
      </c>
      <c r="G24" s="82">
        <v>44992</v>
      </c>
      <c r="H24" s="81">
        <f>G24+14</f>
        <v>45006</v>
      </c>
      <c r="I24" s="83"/>
    </row>
    <row r="25" spans="1:16" hidden="1">
      <c r="A25" s="84"/>
      <c r="B25" s="85"/>
      <c r="C25" s="84"/>
      <c r="D25" s="86"/>
      <c r="E25" s="87"/>
      <c r="F25" s="88"/>
      <c r="G25" s="89"/>
      <c r="H25" s="81"/>
      <c r="I25" s="83"/>
    </row>
    <row r="26" spans="1:16" hidden="1">
      <c r="A26" s="77"/>
      <c r="B26" s="78"/>
      <c r="C26" s="77"/>
      <c r="D26" s="80"/>
      <c r="E26" s="80"/>
      <c r="F26" s="81"/>
      <c r="G26" s="82"/>
      <c r="H26" s="81"/>
      <c r="I26" s="90"/>
    </row>
    <row r="27" spans="1:16" hidden="1">
      <c r="A27" s="77"/>
      <c r="B27" s="78"/>
      <c r="C27" s="77"/>
      <c r="D27" s="80"/>
      <c r="E27" s="80"/>
      <c r="F27" s="81"/>
      <c r="G27" s="82"/>
      <c r="H27" s="81"/>
      <c r="I27" s="90"/>
    </row>
    <row r="28" spans="1:16" s="58" customFormat="1" hidden="1">
      <c r="A28" s="337" t="s">
        <v>29</v>
      </c>
      <c r="B28" s="337"/>
      <c r="C28" s="337"/>
      <c r="D28" s="337"/>
      <c r="E28" s="337"/>
      <c r="F28" s="337"/>
      <c r="G28" s="337"/>
      <c r="H28" s="337"/>
      <c r="I28" s="91"/>
      <c r="O28" s="54"/>
      <c r="P28" s="54"/>
    </row>
    <row r="29" spans="1:16" hidden="1">
      <c r="A29" s="337" t="s">
        <v>30</v>
      </c>
      <c r="B29" s="337"/>
      <c r="C29" s="337"/>
      <c r="D29" s="337"/>
      <c r="E29" s="337"/>
      <c r="F29" s="337"/>
      <c r="G29" s="337"/>
      <c r="H29" s="337"/>
      <c r="I29" s="91"/>
    </row>
    <row r="30" spans="1:16" hidden="1">
      <c r="A30" s="92"/>
      <c r="B30" s="93"/>
      <c r="C30" s="59"/>
      <c r="D30" s="59"/>
      <c r="E30" s="59"/>
      <c r="F30" s="59"/>
      <c r="G30" s="59"/>
      <c r="H30" s="59"/>
      <c r="I30" s="92"/>
      <c r="J30" s="92"/>
    </row>
    <row r="31" spans="1:16" ht="18" customHeight="1">
      <c r="A31" s="548" t="s">
        <v>31</v>
      </c>
      <c r="B31" s="331" t="s">
        <v>32</v>
      </c>
      <c r="C31" s="332"/>
      <c r="D31" s="332"/>
      <c r="E31" s="332"/>
      <c r="F31" s="332"/>
      <c r="G31" s="332"/>
      <c r="H31" s="332"/>
      <c r="I31" s="332"/>
      <c r="J31" s="332"/>
      <c r="K31" s="332"/>
      <c r="L31" s="333"/>
      <c r="N31" s="54"/>
    </row>
    <row r="32" spans="1:16" ht="18" customHeight="1">
      <c r="A32" s="548"/>
      <c r="B32" s="334" t="s">
        <v>33</v>
      </c>
      <c r="C32" s="335"/>
      <c r="D32" s="335"/>
      <c r="E32" s="335"/>
      <c r="F32" s="335"/>
      <c r="G32" s="335"/>
      <c r="H32" s="335"/>
      <c r="I32" s="335"/>
      <c r="J32" s="335"/>
      <c r="K32" s="335"/>
      <c r="L32" s="336"/>
      <c r="N32" s="54"/>
    </row>
    <row r="33" spans="1:16" ht="18" customHeight="1">
      <c r="A33" s="548"/>
      <c r="B33" s="331" t="s">
        <v>34</v>
      </c>
      <c r="C33" s="332"/>
      <c r="D33" s="332"/>
      <c r="E33" s="332"/>
      <c r="F33" s="332"/>
      <c r="G33" s="332"/>
      <c r="H33" s="332"/>
      <c r="I33" s="332"/>
      <c r="J33" s="332"/>
      <c r="K33" s="332"/>
      <c r="L33" s="333"/>
      <c r="N33" s="54"/>
    </row>
    <row r="34" spans="1:16" ht="15" customHeight="1">
      <c r="A34" s="420" t="s">
        <v>2</v>
      </c>
      <c r="B34" s="419" t="s">
        <v>3</v>
      </c>
      <c r="C34" s="420" t="s">
        <v>4</v>
      </c>
      <c r="D34" s="422" t="s">
        <v>35</v>
      </c>
      <c r="E34" s="421" t="s">
        <v>25</v>
      </c>
      <c r="F34" s="421" t="s">
        <v>36</v>
      </c>
      <c r="G34" s="70" t="s">
        <v>37</v>
      </c>
      <c r="H34" s="483" t="s">
        <v>9</v>
      </c>
      <c r="I34" s="483"/>
      <c r="J34" s="71" t="s">
        <v>11</v>
      </c>
      <c r="K34" s="71" t="s">
        <v>11</v>
      </c>
      <c r="L34" s="320" t="s">
        <v>11</v>
      </c>
      <c r="N34" s="54"/>
    </row>
    <row r="35" spans="1:16" ht="30">
      <c r="A35" s="420"/>
      <c r="B35" s="419"/>
      <c r="C35" s="420"/>
      <c r="D35" s="422"/>
      <c r="E35" s="421"/>
      <c r="F35" s="421"/>
      <c r="G35" s="69" t="s">
        <v>12</v>
      </c>
      <c r="H35" s="70" t="s">
        <v>38</v>
      </c>
      <c r="I35" s="72" t="s">
        <v>39</v>
      </c>
      <c r="J35" s="72" t="s">
        <v>40</v>
      </c>
      <c r="K35" s="94" t="s">
        <v>41</v>
      </c>
      <c r="L35" s="321" t="s">
        <v>42</v>
      </c>
      <c r="N35" s="54"/>
    </row>
    <row r="36" spans="1:16">
      <c r="A36" s="23" t="str">
        <f t="shared" ref="A36:C40" si="1">A6</f>
        <v>VELA V.5E</v>
      </c>
      <c r="B36" s="25">
        <f t="shared" si="1"/>
        <v>9406180</v>
      </c>
      <c r="C36" s="26" t="str">
        <f t="shared" si="1"/>
        <v>VLB 5E</v>
      </c>
      <c r="D36" s="17">
        <f>G36-2</f>
        <v>45168</v>
      </c>
      <c r="E36" s="17">
        <f>G36-2</f>
        <v>45168</v>
      </c>
      <c r="F36" s="17">
        <f>G36-3</f>
        <v>45167</v>
      </c>
      <c r="G36" s="35">
        <f>G6</f>
        <v>45170</v>
      </c>
      <c r="H36" s="99" t="s">
        <v>452</v>
      </c>
      <c r="I36" s="322">
        <v>45179</v>
      </c>
      <c r="J36" s="322">
        <f>G36+30</f>
        <v>45200</v>
      </c>
      <c r="K36" s="322">
        <f>J36+4</f>
        <v>45204</v>
      </c>
      <c r="L36" s="322">
        <f>I36+19</f>
        <v>45198</v>
      </c>
      <c r="N36" s="54"/>
    </row>
    <row r="37" spans="1:16">
      <c r="A37" s="23" t="str">
        <f t="shared" si="1"/>
        <v>NAVIOS AMARILLO V.48E</v>
      </c>
      <c r="B37" s="319">
        <f t="shared" si="1"/>
        <v>9324849</v>
      </c>
      <c r="C37" s="23" t="str">
        <f t="shared" si="1"/>
        <v>NA7 48E</v>
      </c>
      <c r="D37" s="22">
        <f>G37-2</f>
        <v>45175</v>
      </c>
      <c r="E37" s="22">
        <f>G37-2</f>
        <v>45175</v>
      </c>
      <c r="F37" s="22">
        <f>G37-3</f>
        <v>45174</v>
      </c>
      <c r="G37" s="23">
        <f>G7</f>
        <v>45177</v>
      </c>
      <c r="H37" s="18" t="s">
        <v>453</v>
      </c>
      <c r="I37" s="322">
        <f>I36+7</f>
        <v>45186</v>
      </c>
      <c r="J37" s="322">
        <f>G37+30</f>
        <v>45207</v>
      </c>
      <c r="K37" s="322">
        <f>J37+4</f>
        <v>45211</v>
      </c>
      <c r="L37" s="322">
        <f>I37+19</f>
        <v>45205</v>
      </c>
      <c r="N37" s="54"/>
    </row>
    <row r="38" spans="1:16">
      <c r="A38" s="323" t="str">
        <f t="shared" si="1"/>
        <v>SEASPAN LONCOMILLA V.12E</v>
      </c>
      <c r="B38" s="50">
        <f t="shared" si="1"/>
        <v>9437385</v>
      </c>
      <c r="C38" s="18" t="str">
        <f t="shared" si="1"/>
        <v>SL7 12E</v>
      </c>
      <c r="D38" s="17">
        <f>G38-3</f>
        <v>45181</v>
      </c>
      <c r="E38" s="17">
        <f>G38-3</f>
        <v>45181</v>
      </c>
      <c r="F38" s="17">
        <f>G38-3</f>
        <v>45181</v>
      </c>
      <c r="G38" s="19">
        <f>G8</f>
        <v>45184</v>
      </c>
      <c r="H38" s="18" t="s">
        <v>454</v>
      </c>
      <c r="I38" s="322">
        <f>I37+7</f>
        <v>45193</v>
      </c>
      <c r="J38" s="322">
        <f>G38+30</f>
        <v>45214</v>
      </c>
      <c r="K38" s="322">
        <f>J38+4</f>
        <v>45218</v>
      </c>
      <c r="L38" s="322">
        <f>I38+19</f>
        <v>45212</v>
      </c>
      <c r="N38" s="54"/>
    </row>
    <row r="39" spans="1:16">
      <c r="A39" s="23" t="str">
        <f t="shared" si="1"/>
        <v>ZIM CARMEL  V.17E</v>
      </c>
      <c r="B39" s="319" t="str">
        <f t="shared" si="1"/>
        <v>9395927</v>
      </c>
      <c r="C39" s="23" t="str">
        <f t="shared" si="1"/>
        <v>UXH 17E</v>
      </c>
      <c r="D39" s="17">
        <f>G39-3</f>
        <v>45188</v>
      </c>
      <c r="E39" s="17">
        <f>G39-3</f>
        <v>45188</v>
      </c>
      <c r="F39" s="17">
        <f>G39-3</f>
        <v>45188</v>
      </c>
      <c r="G39" s="23">
        <f>G9</f>
        <v>45191</v>
      </c>
      <c r="H39" s="18" t="s">
        <v>455</v>
      </c>
      <c r="I39" s="322">
        <f>I38+7</f>
        <v>45200</v>
      </c>
      <c r="J39" s="322">
        <f>G39+30</f>
        <v>45221</v>
      </c>
      <c r="K39" s="322">
        <f>J39+4</f>
        <v>45225</v>
      </c>
      <c r="L39" s="322">
        <f>I39+19</f>
        <v>45219</v>
      </c>
      <c r="N39" s="54"/>
    </row>
    <row r="40" spans="1:16">
      <c r="A40" s="23" t="str">
        <f t="shared" si="1"/>
        <v>STAMATIS B  V.272E</v>
      </c>
      <c r="B40" s="319" t="str">
        <f t="shared" si="1"/>
        <v>9280811</v>
      </c>
      <c r="C40" s="23" t="str">
        <f t="shared" si="1"/>
        <v>TM5 272E</v>
      </c>
      <c r="D40" s="17">
        <f>G40-3</f>
        <v>45195</v>
      </c>
      <c r="E40" s="17">
        <f>G40-3</f>
        <v>45195</v>
      </c>
      <c r="F40" s="17">
        <f>G40-3</f>
        <v>45195</v>
      </c>
      <c r="G40" s="23">
        <f>G10</f>
        <v>45198</v>
      </c>
      <c r="H40" s="18" t="s">
        <v>456</v>
      </c>
      <c r="I40" s="322">
        <f>I39+7</f>
        <v>45207</v>
      </c>
      <c r="J40" s="322">
        <f>G40+30</f>
        <v>45228</v>
      </c>
      <c r="K40" s="322">
        <f>J40+4</f>
        <v>45232</v>
      </c>
      <c r="L40" s="322">
        <f>I40+19</f>
        <v>45226</v>
      </c>
      <c r="N40" s="54"/>
    </row>
    <row r="41" spans="1:16" ht="15" customHeight="1">
      <c r="A41" s="337" t="s">
        <v>43</v>
      </c>
      <c r="B41" s="338"/>
      <c r="C41" s="338"/>
      <c r="D41" s="338"/>
      <c r="E41" s="338"/>
      <c r="F41" s="338"/>
      <c r="G41" s="338"/>
      <c r="H41" s="338"/>
      <c r="I41" s="338"/>
      <c r="J41" s="338"/>
      <c r="K41" s="338"/>
      <c r="L41" s="339"/>
      <c r="N41" s="54"/>
    </row>
    <row r="42" spans="1:16" ht="28.5" customHeight="1">
      <c r="A42" s="337" t="s">
        <v>44</v>
      </c>
      <c r="B42" s="338"/>
      <c r="C42" s="338"/>
      <c r="D42" s="338"/>
      <c r="E42" s="338"/>
      <c r="F42" s="338"/>
      <c r="G42" s="338"/>
      <c r="H42" s="338"/>
      <c r="I42" s="338"/>
      <c r="J42" s="338"/>
      <c r="K42" s="338"/>
      <c r="L42" s="339"/>
      <c r="N42" s="54"/>
    </row>
    <row r="43" spans="1:16" ht="15" customHeight="1">
      <c r="A43" s="337" t="s">
        <v>45</v>
      </c>
      <c r="B43" s="338"/>
      <c r="C43" s="338"/>
      <c r="D43" s="338"/>
      <c r="E43" s="338"/>
      <c r="F43" s="338"/>
      <c r="G43" s="338"/>
      <c r="H43" s="338"/>
      <c r="I43" s="338"/>
      <c r="J43" s="338"/>
      <c r="K43" s="338"/>
      <c r="L43" s="339"/>
      <c r="N43" s="54"/>
    </row>
    <row r="44" spans="1:16" s="58" customFormat="1" ht="15" customHeight="1">
      <c r="A44" s="92"/>
      <c r="B44" s="105"/>
      <c r="C44" s="92"/>
      <c r="D44" s="92"/>
      <c r="E44" s="92"/>
      <c r="F44" s="92"/>
      <c r="G44" s="92"/>
      <c r="H44" s="92"/>
      <c r="I44" s="92"/>
      <c r="J44" s="92"/>
      <c r="K44" s="92"/>
      <c r="L44" s="92"/>
      <c r="N44" s="54"/>
      <c r="O44" s="54"/>
    </row>
    <row r="45" spans="1:16" s="58" customFormat="1" ht="18" customHeight="1">
      <c r="A45" s="547" t="s">
        <v>46</v>
      </c>
      <c r="B45" s="546" t="s">
        <v>47</v>
      </c>
      <c r="C45" s="546"/>
      <c r="D45" s="546"/>
      <c r="E45" s="546"/>
      <c r="F45" s="546"/>
      <c r="G45" s="546"/>
      <c r="H45" s="546"/>
      <c r="I45" s="546"/>
      <c r="J45" s="546"/>
      <c r="N45" s="54"/>
      <c r="O45" s="54"/>
    </row>
    <row r="46" spans="1:16" s="58" customFormat="1" ht="18" customHeight="1">
      <c r="A46" s="547"/>
      <c r="B46" s="538" t="s">
        <v>48</v>
      </c>
      <c r="C46" s="538"/>
      <c r="D46" s="538"/>
      <c r="E46" s="538"/>
      <c r="F46" s="538"/>
      <c r="G46" s="538"/>
      <c r="H46" s="538"/>
      <c r="I46" s="538"/>
      <c r="J46" s="538"/>
      <c r="K46" s="106" t="s">
        <v>49</v>
      </c>
      <c r="O46" s="54"/>
      <c r="P46" s="54"/>
    </row>
    <row r="47" spans="1:16" ht="18" customHeight="1">
      <c r="A47" s="547"/>
      <c r="B47" s="538" t="s">
        <v>50</v>
      </c>
      <c r="C47" s="538"/>
      <c r="D47" s="538"/>
      <c r="E47" s="538"/>
      <c r="F47" s="538"/>
      <c r="G47" s="538"/>
      <c r="H47" s="538"/>
      <c r="I47" s="538"/>
      <c r="J47" s="538"/>
    </row>
    <row r="48" spans="1:16" ht="15" customHeight="1">
      <c r="A48" s="420" t="s">
        <v>2</v>
      </c>
      <c r="B48" s="419" t="s">
        <v>3</v>
      </c>
      <c r="C48" s="420" t="s">
        <v>4</v>
      </c>
      <c r="D48" s="422" t="s">
        <v>35</v>
      </c>
      <c r="E48" s="421" t="s">
        <v>25</v>
      </c>
      <c r="F48" s="421" t="s">
        <v>51</v>
      </c>
      <c r="G48" s="70" t="s">
        <v>8</v>
      </c>
      <c r="H48" s="502" t="s">
        <v>52</v>
      </c>
      <c r="I48" s="502" t="s">
        <v>53</v>
      </c>
      <c r="J48" s="502" t="s">
        <v>54</v>
      </c>
    </row>
    <row r="49" spans="1:16">
      <c r="A49" s="420"/>
      <c r="B49" s="419"/>
      <c r="C49" s="420"/>
      <c r="D49" s="422"/>
      <c r="E49" s="421"/>
      <c r="F49" s="421"/>
      <c r="G49" s="69" t="s">
        <v>12</v>
      </c>
      <c r="H49" s="502"/>
      <c r="I49" s="502"/>
      <c r="J49" s="502"/>
    </row>
    <row r="50" spans="1:16">
      <c r="A50" s="107" t="s">
        <v>377</v>
      </c>
      <c r="B50" s="316" t="s">
        <v>335</v>
      </c>
      <c r="C50" s="107" t="s">
        <v>376</v>
      </c>
      <c r="D50" s="104">
        <f>G50-2</f>
        <v>45169</v>
      </c>
      <c r="E50" s="104">
        <f>G50-2</f>
        <v>45169</v>
      </c>
      <c r="F50" s="104">
        <f>G50-3</f>
        <v>45168</v>
      </c>
      <c r="G50" s="108">
        <v>45171</v>
      </c>
      <c r="H50" s="109">
        <f>G50+32</f>
        <v>45203</v>
      </c>
      <c r="I50" s="109">
        <f>G50+34</f>
        <v>45205</v>
      </c>
      <c r="J50" s="109">
        <f>G50+39</f>
        <v>45210</v>
      </c>
      <c r="K50" s="110"/>
    </row>
    <row r="51" spans="1:16" ht="15" customHeight="1">
      <c r="A51" s="107" t="s">
        <v>393</v>
      </c>
      <c r="B51" s="316" t="s">
        <v>336</v>
      </c>
      <c r="C51" s="107" t="s">
        <v>390</v>
      </c>
      <c r="D51" s="104">
        <f>G51-2</f>
        <v>45176</v>
      </c>
      <c r="E51" s="104">
        <f>G51-2</f>
        <v>45176</v>
      </c>
      <c r="F51" s="104">
        <f>G51-3</f>
        <v>45175</v>
      </c>
      <c r="G51" s="108">
        <f>G50+7</f>
        <v>45178</v>
      </c>
      <c r="H51" s="109">
        <f>G51+32</f>
        <v>45210</v>
      </c>
      <c r="I51" s="109">
        <f>G51+34</f>
        <v>45212</v>
      </c>
      <c r="J51" s="109">
        <f>G51+39</f>
        <v>45217</v>
      </c>
    </row>
    <row r="52" spans="1:16">
      <c r="A52" s="107" t="s">
        <v>394</v>
      </c>
      <c r="B52" s="316" t="s">
        <v>337</v>
      </c>
      <c r="C52" s="107" t="s">
        <v>391</v>
      </c>
      <c r="D52" s="104">
        <f>G52-2</f>
        <v>45183</v>
      </c>
      <c r="E52" s="104">
        <f>G52-2</f>
        <v>45183</v>
      </c>
      <c r="F52" s="104">
        <f>G52-3</f>
        <v>45182</v>
      </c>
      <c r="G52" s="108">
        <f>G51+7</f>
        <v>45185</v>
      </c>
      <c r="H52" s="109">
        <f>G52+32</f>
        <v>45217</v>
      </c>
      <c r="I52" s="109">
        <f>G52+34</f>
        <v>45219</v>
      </c>
      <c r="J52" s="109">
        <f>G52+39</f>
        <v>45224</v>
      </c>
    </row>
    <row r="53" spans="1:16">
      <c r="A53" s="107" t="s">
        <v>395</v>
      </c>
      <c r="B53" s="316" t="s">
        <v>343</v>
      </c>
      <c r="C53" s="107" t="s">
        <v>342</v>
      </c>
      <c r="D53" s="107">
        <f>G53-2</f>
        <v>45190</v>
      </c>
      <c r="E53" s="107">
        <f>G53-2</f>
        <v>45190</v>
      </c>
      <c r="F53" s="107">
        <f>G53-3</f>
        <v>45189</v>
      </c>
      <c r="G53" s="108">
        <f>G52+7</f>
        <v>45192</v>
      </c>
      <c r="H53" s="107">
        <f>G53+33</f>
        <v>45225</v>
      </c>
      <c r="I53" s="107">
        <f>H53+5</f>
        <v>45230</v>
      </c>
      <c r="J53" s="107">
        <f>I53+3</f>
        <v>45233</v>
      </c>
    </row>
    <row r="54" spans="1:16">
      <c r="A54" s="107" t="s">
        <v>396</v>
      </c>
      <c r="B54" s="316" t="s">
        <v>55</v>
      </c>
      <c r="C54" s="107" t="s">
        <v>392</v>
      </c>
      <c r="D54" s="104">
        <f>G54-2</f>
        <v>45197</v>
      </c>
      <c r="E54" s="104">
        <f>G54-2</f>
        <v>45197</v>
      </c>
      <c r="F54" s="104">
        <f>G54-3</f>
        <v>45196</v>
      </c>
      <c r="G54" s="108">
        <f>G53+7</f>
        <v>45199</v>
      </c>
      <c r="H54" s="109">
        <f>G54+32</f>
        <v>45231</v>
      </c>
      <c r="I54" s="109">
        <f>G54+34</f>
        <v>45233</v>
      </c>
      <c r="J54" s="109">
        <f>G54+39</f>
        <v>45238</v>
      </c>
    </row>
    <row r="55" spans="1:16">
      <c r="A55" s="535" t="s">
        <v>56</v>
      </c>
      <c r="B55" s="535"/>
      <c r="C55" s="535"/>
      <c r="D55" s="535"/>
      <c r="E55" s="535"/>
      <c r="F55" s="535"/>
      <c r="G55" s="535"/>
      <c r="H55" s="535"/>
      <c r="I55" s="535"/>
      <c r="J55" s="535"/>
      <c r="K55" s="54"/>
    </row>
    <row r="56" spans="1:16" s="55" customFormat="1" ht="15" customHeight="1">
      <c r="A56" s="545" t="s">
        <v>57</v>
      </c>
      <c r="B56" s="545"/>
      <c r="C56" s="545"/>
      <c r="D56" s="545"/>
      <c r="E56" s="545"/>
      <c r="F56" s="545"/>
      <c r="G56" s="545"/>
      <c r="H56" s="545"/>
      <c r="I56" s="545"/>
      <c r="J56" s="545"/>
      <c r="K56" s="54"/>
      <c r="L56" s="58"/>
      <c r="M56" s="68"/>
      <c r="N56" s="68"/>
    </row>
    <row r="57" spans="1:16" s="57" customFormat="1">
      <c r="A57" s="54"/>
      <c r="B57" s="67"/>
      <c r="C57" s="54"/>
      <c r="D57" s="54"/>
      <c r="E57" s="54"/>
      <c r="F57" s="54"/>
      <c r="G57" s="54"/>
      <c r="H57" s="54"/>
      <c r="I57" s="54"/>
      <c r="J57" s="54"/>
      <c r="K57" s="54"/>
      <c r="L57" s="58"/>
      <c r="M57" s="75"/>
      <c r="N57" s="75"/>
    </row>
    <row r="58" spans="1:16" ht="18" customHeight="1">
      <c r="A58" s="539" t="s">
        <v>58</v>
      </c>
      <c r="B58" s="537" t="s">
        <v>59</v>
      </c>
      <c r="C58" s="537"/>
      <c r="D58" s="537"/>
      <c r="E58" s="537"/>
      <c r="F58" s="537"/>
      <c r="G58" s="537"/>
      <c r="H58" s="537"/>
      <c r="I58" s="537"/>
      <c r="J58" s="537"/>
      <c r="K58" s="537"/>
      <c r="L58" s="537"/>
    </row>
    <row r="59" spans="1:16" ht="17.45" customHeight="1">
      <c r="A59" s="539"/>
      <c r="B59" s="537" t="s">
        <v>60</v>
      </c>
      <c r="C59" s="537"/>
      <c r="D59" s="537"/>
      <c r="E59" s="537"/>
      <c r="F59" s="537"/>
      <c r="G59" s="537"/>
      <c r="H59" s="537"/>
      <c r="I59" s="537"/>
      <c r="J59" s="537"/>
      <c r="K59" s="537"/>
      <c r="L59" s="537"/>
    </row>
    <row r="60" spans="1:16" ht="17.45" customHeight="1">
      <c r="A60" s="539"/>
      <c r="B60" s="546" t="s">
        <v>61</v>
      </c>
      <c r="C60" s="546"/>
      <c r="D60" s="546"/>
      <c r="E60" s="546"/>
      <c r="F60" s="546"/>
      <c r="G60" s="546"/>
      <c r="H60" s="546"/>
      <c r="I60" s="546"/>
      <c r="J60" s="546"/>
      <c r="K60" s="546"/>
      <c r="L60" s="546"/>
    </row>
    <row r="61" spans="1:16" ht="15" customHeight="1">
      <c r="A61" s="420" t="s">
        <v>2</v>
      </c>
      <c r="B61" s="419" t="s">
        <v>3</v>
      </c>
      <c r="C61" s="420" t="s">
        <v>4</v>
      </c>
      <c r="D61" s="422" t="s">
        <v>35</v>
      </c>
      <c r="E61" s="533" t="s">
        <v>25</v>
      </c>
      <c r="F61" s="533" t="s">
        <v>51</v>
      </c>
      <c r="G61" s="70" t="s">
        <v>8</v>
      </c>
      <c r="H61" s="502" t="s">
        <v>62</v>
      </c>
      <c r="I61" s="502" t="s">
        <v>63</v>
      </c>
      <c r="J61" s="502" t="s">
        <v>64</v>
      </c>
      <c r="K61" s="502" t="s">
        <v>65</v>
      </c>
      <c r="L61" s="502" t="s">
        <v>66</v>
      </c>
      <c r="O61" s="58"/>
      <c r="P61" s="58"/>
    </row>
    <row r="62" spans="1:16">
      <c r="A62" s="420"/>
      <c r="B62" s="419"/>
      <c r="C62" s="420"/>
      <c r="D62" s="422"/>
      <c r="E62" s="533"/>
      <c r="F62" s="533"/>
      <c r="G62" s="69" t="s">
        <v>12</v>
      </c>
      <c r="H62" s="502"/>
      <c r="I62" s="502"/>
      <c r="J62" s="502"/>
      <c r="K62" s="502"/>
      <c r="L62" s="502"/>
      <c r="O62" s="58"/>
      <c r="P62" s="58"/>
    </row>
    <row r="63" spans="1:16">
      <c r="A63" s="107" t="s">
        <v>386</v>
      </c>
      <c r="B63" s="111" t="s">
        <v>338</v>
      </c>
      <c r="C63" s="107" t="s">
        <v>385</v>
      </c>
      <c r="D63" s="86">
        <f>G63-2</f>
        <v>45174</v>
      </c>
      <c r="E63" s="79">
        <f>G63-2</f>
        <v>45174</v>
      </c>
      <c r="F63" s="79">
        <f>G63-3</f>
        <v>45173</v>
      </c>
      <c r="G63" s="101">
        <v>45176</v>
      </c>
      <c r="H63" s="112">
        <f>G63+28</f>
        <v>45204</v>
      </c>
      <c r="I63" s="112">
        <f>G63+33</f>
        <v>45209</v>
      </c>
      <c r="J63" s="98">
        <f>G63+37</f>
        <v>45213</v>
      </c>
      <c r="K63" s="98">
        <f>G63+39</f>
        <v>45215</v>
      </c>
      <c r="L63" s="98">
        <f>G63+42</f>
        <v>45218</v>
      </c>
      <c r="M63" s="113"/>
      <c r="O63" s="58"/>
      <c r="P63" s="58"/>
    </row>
    <row r="64" spans="1:16">
      <c r="A64" s="107" t="s">
        <v>387</v>
      </c>
      <c r="B64" s="111" t="s">
        <v>339</v>
      </c>
      <c r="C64" s="107" t="s">
        <v>384</v>
      </c>
      <c r="D64" s="104">
        <f>G64-2</f>
        <v>45181</v>
      </c>
      <c r="E64" s="104">
        <f>G64-2</f>
        <v>45181</v>
      </c>
      <c r="F64" s="104">
        <f>G64-3</f>
        <v>45180</v>
      </c>
      <c r="G64" s="108">
        <f>G63+7</f>
        <v>45183</v>
      </c>
      <c r="H64" s="109">
        <f>G64+28</f>
        <v>45211</v>
      </c>
      <c r="I64" s="109">
        <f>G64+33</f>
        <v>45216</v>
      </c>
      <c r="J64" s="109">
        <f>G64+37</f>
        <v>45220</v>
      </c>
      <c r="K64" s="109">
        <f>G64+39</f>
        <v>45222</v>
      </c>
      <c r="L64" s="109">
        <f>G64+42</f>
        <v>45225</v>
      </c>
      <c r="M64" s="113"/>
      <c r="O64" s="58"/>
      <c r="P64" s="58"/>
    </row>
    <row r="65" spans="1:16">
      <c r="A65" s="107" t="s">
        <v>388</v>
      </c>
      <c r="B65" s="317" t="s">
        <v>340</v>
      </c>
      <c r="C65" s="107" t="s">
        <v>382</v>
      </c>
      <c r="D65" s="104">
        <f>G65-2</f>
        <v>45188</v>
      </c>
      <c r="E65" s="104">
        <f>G65-2</f>
        <v>45188</v>
      </c>
      <c r="F65" s="104">
        <f>G65-3</f>
        <v>45187</v>
      </c>
      <c r="G65" s="108">
        <f>G64+7</f>
        <v>45190</v>
      </c>
      <c r="H65" s="112">
        <f>G65+28</f>
        <v>45218</v>
      </c>
      <c r="I65" s="112">
        <f>G65+33</f>
        <v>45223</v>
      </c>
      <c r="J65" s="112">
        <f>G65+37</f>
        <v>45227</v>
      </c>
      <c r="K65" s="112">
        <f>G65+39</f>
        <v>45229</v>
      </c>
      <c r="L65" s="112">
        <f>G65+42</f>
        <v>45232</v>
      </c>
      <c r="M65" s="113"/>
      <c r="O65" s="58"/>
      <c r="P65" s="58"/>
    </row>
    <row r="66" spans="1:16">
      <c r="A66" s="20" t="s">
        <v>487</v>
      </c>
      <c r="B66" s="317" t="s">
        <v>67</v>
      </c>
      <c r="C66" s="107" t="s">
        <v>381</v>
      </c>
      <c r="D66" s="104">
        <f>G66-2</f>
        <v>45195</v>
      </c>
      <c r="E66" s="104">
        <f>G66-2</f>
        <v>45195</v>
      </c>
      <c r="F66" s="104">
        <f>G66-3</f>
        <v>45194</v>
      </c>
      <c r="G66" s="108">
        <f>G65+7</f>
        <v>45197</v>
      </c>
      <c r="H66" s="112">
        <f>G66+28</f>
        <v>45225</v>
      </c>
      <c r="I66" s="112">
        <f>G66+33</f>
        <v>45230</v>
      </c>
      <c r="J66" s="98">
        <f>G66+37</f>
        <v>45234</v>
      </c>
      <c r="K66" s="98">
        <f>G66+39</f>
        <v>45236</v>
      </c>
      <c r="L66" s="98">
        <f>G66+42</f>
        <v>45239</v>
      </c>
      <c r="M66" s="113"/>
      <c r="O66" s="58"/>
      <c r="P66" s="58"/>
    </row>
    <row r="67" spans="1:16">
      <c r="A67" s="107" t="s">
        <v>389</v>
      </c>
      <c r="B67" s="111" t="s">
        <v>68</v>
      </c>
      <c r="C67" s="107" t="s">
        <v>383</v>
      </c>
      <c r="D67" s="108">
        <f>G67-2</f>
        <v>45202</v>
      </c>
      <c r="E67" s="108">
        <f>G67-2</f>
        <v>45202</v>
      </c>
      <c r="F67" s="108">
        <f>G67-3</f>
        <v>45201</v>
      </c>
      <c r="G67" s="108">
        <f>G66+7</f>
        <v>45204</v>
      </c>
      <c r="H67" s="112">
        <f>G67+28</f>
        <v>45232</v>
      </c>
      <c r="I67" s="112">
        <f>G67+33</f>
        <v>45237</v>
      </c>
      <c r="J67" s="98">
        <f>G67+37</f>
        <v>45241</v>
      </c>
      <c r="K67" s="98">
        <f>G67+39</f>
        <v>45243</v>
      </c>
      <c r="L67" s="98">
        <f>G67+42</f>
        <v>45246</v>
      </c>
      <c r="M67" s="113"/>
      <c r="O67" s="92"/>
      <c r="P67" s="58"/>
    </row>
    <row r="68" spans="1:16">
      <c r="A68" s="543" t="s">
        <v>486</v>
      </c>
      <c r="B68" s="544"/>
      <c r="C68" s="544"/>
      <c r="D68" s="544"/>
      <c r="E68" s="544"/>
      <c r="F68" s="544"/>
      <c r="G68" s="544"/>
      <c r="H68" s="544"/>
      <c r="I68" s="544"/>
      <c r="J68" s="544"/>
      <c r="K68" s="544"/>
      <c r="L68" s="544"/>
      <c r="N68" s="92"/>
      <c r="O68" s="58"/>
    </row>
    <row r="69" spans="1:16">
      <c r="A69" s="535" t="s">
        <v>56</v>
      </c>
      <c r="B69" s="535"/>
      <c r="C69" s="535"/>
      <c r="D69" s="535"/>
      <c r="E69" s="535"/>
      <c r="F69" s="535"/>
      <c r="G69" s="535"/>
      <c r="H69" s="535"/>
      <c r="I69" s="535"/>
      <c r="J69" s="535"/>
      <c r="K69" s="535"/>
      <c r="L69" s="535"/>
    </row>
    <row r="70" spans="1:16" s="55" customFormat="1">
      <c r="A70" s="535" t="s">
        <v>57</v>
      </c>
      <c r="B70" s="535"/>
      <c r="C70" s="535"/>
      <c r="D70" s="535"/>
      <c r="E70" s="535"/>
      <c r="F70" s="535"/>
      <c r="G70" s="535"/>
      <c r="H70" s="535"/>
      <c r="I70" s="535"/>
      <c r="J70" s="535"/>
      <c r="K70" s="535"/>
      <c r="L70" s="535"/>
      <c r="M70" s="68"/>
      <c r="N70" s="68"/>
    </row>
    <row r="71" spans="1:16" s="57" customFormat="1">
      <c r="A71" s="54"/>
      <c r="B71" s="67"/>
      <c r="C71" s="54"/>
      <c r="D71" s="54"/>
      <c r="E71" s="54"/>
      <c r="F71" s="54"/>
      <c r="G71" s="54"/>
      <c r="H71" s="54"/>
      <c r="I71" s="54"/>
      <c r="J71" s="54"/>
      <c r="K71" s="54"/>
      <c r="L71" s="58"/>
      <c r="M71" s="75"/>
      <c r="N71" s="75"/>
    </row>
    <row r="72" spans="1:16" ht="18" customHeight="1">
      <c r="A72" s="539" t="s">
        <v>69</v>
      </c>
      <c r="B72" s="540" t="s">
        <v>70</v>
      </c>
      <c r="C72" s="540"/>
      <c r="D72" s="540"/>
      <c r="E72" s="540"/>
      <c r="F72" s="540"/>
      <c r="G72" s="540"/>
      <c r="H72" s="540"/>
      <c r="I72" s="540"/>
      <c r="J72" s="540"/>
      <c r="K72" s="54"/>
    </row>
    <row r="73" spans="1:16" ht="18" customHeight="1">
      <c r="A73" s="539"/>
      <c r="B73" s="541" t="s">
        <v>60</v>
      </c>
      <c r="C73" s="541"/>
      <c r="D73" s="541"/>
      <c r="E73" s="541"/>
      <c r="F73" s="541"/>
      <c r="G73" s="541"/>
      <c r="H73" s="541"/>
      <c r="I73" s="541"/>
      <c r="J73" s="541"/>
      <c r="K73"/>
    </row>
    <row r="74" spans="1:16" ht="18" customHeight="1">
      <c r="A74" s="539"/>
      <c r="B74" s="542" t="s">
        <v>344</v>
      </c>
      <c r="C74" s="542"/>
      <c r="D74" s="542"/>
      <c r="E74" s="542"/>
      <c r="F74" s="542"/>
      <c r="G74" s="542"/>
      <c r="H74" s="542"/>
      <c r="I74" s="542"/>
      <c r="J74" s="542"/>
      <c r="K74"/>
    </row>
    <row r="75" spans="1:16" ht="15" customHeight="1">
      <c r="A75" s="420" t="s">
        <v>2</v>
      </c>
      <c r="B75" s="419" t="s">
        <v>3</v>
      </c>
      <c r="C75" s="420" t="s">
        <v>4</v>
      </c>
      <c r="D75" s="422" t="s">
        <v>35</v>
      </c>
      <c r="E75" s="533" t="s">
        <v>25</v>
      </c>
      <c r="F75" s="533" t="s">
        <v>51</v>
      </c>
      <c r="G75" s="70" t="s">
        <v>8</v>
      </c>
      <c r="H75" s="534" t="s">
        <v>71</v>
      </c>
      <c r="I75" s="534" t="s">
        <v>72</v>
      </c>
      <c r="J75" s="534" t="s">
        <v>73</v>
      </c>
    </row>
    <row r="76" spans="1:16" ht="21.75" customHeight="1">
      <c r="A76" s="420"/>
      <c r="B76" s="419"/>
      <c r="C76" s="420"/>
      <c r="D76" s="422"/>
      <c r="E76" s="533"/>
      <c r="F76" s="533"/>
      <c r="G76" s="69" t="s">
        <v>12</v>
      </c>
      <c r="H76" s="534"/>
      <c r="I76" s="534"/>
      <c r="J76" s="534"/>
    </row>
    <row r="77" spans="1:16">
      <c r="A77" s="99" t="s">
        <v>374</v>
      </c>
      <c r="B77" s="100">
        <v>9290567</v>
      </c>
      <c r="C77" s="99" t="s">
        <v>373</v>
      </c>
      <c r="D77" s="79">
        <f t="shared" ref="D77:D82" si="2">G77-2</f>
        <v>45168</v>
      </c>
      <c r="E77" s="79">
        <f t="shared" ref="E77:E82" si="3">G77-2</f>
        <v>45168</v>
      </c>
      <c r="F77" s="79">
        <f t="shared" ref="F77:F82" si="4">G77-3</f>
        <v>45167</v>
      </c>
      <c r="G77" s="114">
        <v>45170</v>
      </c>
      <c r="H77" s="115">
        <f t="shared" ref="H77:H82" si="5">G77+30</f>
        <v>45200</v>
      </c>
      <c r="I77" s="115">
        <f t="shared" ref="I77:I82" si="6">H77+4</f>
        <v>45204</v>
      </c>
      <c r="J77" s="115">
        <f t="shared" ref="J77:J82" si="7">I77+3</f>
        <v>45207</v>
      </c>
    </row>
    <row r="78" spans="1:16">
      <c r="A78" s="99" t="s">
        <v>402</v>
      </c>
      <c r="B78" s="100" t="s">
        <v>411</v>
      </c>
      <c r="C78" s="99" t="s">
        <v>403</v>
      </c>
      <c r="D78" s="79">
        <f t="shared" si="2"/>
        <v>45175</v>
      </c>
      <c r="E78" s="79">
        <f t="shared" si="3"/>
        <v>45175</v>
      </c>
      <c r="F78" s="79">
        <f t="shared" si="4"/>
        <v>45174</v>
      </c>
      <c r="G78" s="114">
        <f>G77+7</f>
        <v>45177</v>
      </c>
      <c r="H78" s="116">
        <f t="shared" si="5"/>
        <v>45207</v>
      </c>
      <c r="I78" s="116">
        <f t="shared" si="6"/>
        <v>45211</v>
      </c>
      <c r="J78" s="116">
        <f t="shared" si="7"/>
        <v>45214</v>
      </c>
    </row>
    <row r="79" spans="1:16">
      <c r="A79" s="99" t="s">
        <v>404</v>
      </c>
      <c r="B79" s="100" t="s">
        <v>412</v>
      </c>
      <c r="C79" s="99" t="s">
        <v>406</v>
      </c>
      <c r="D79" s="79">
        <f t="shared" si="2"/>
        <v>45182</v>
      </c>
      <c r="E79" s="79">
        <f t="shared" si="3"/>
        <v>45182</v>
      </c>
      <c r="F79" s="79">
        <f t="shared" si="4"/>
        <v>45181</v>
      </c>
      <c r="G79" s="114">
        <f>G78+7</f>
        <v>45184</v>
      </c>
      <c r="H79" s="112">
        <f t="shared" si="5"/>
        <v>45214</v>
      </c>
      <c r="I79" s="112">
        <f t="shared" si="6"/>
        <v>45218</v>
      </c>
      <c r="J79" s="112">
        <f t="shared" si="7"/>
        <v>45221</v>
      </c>
    </row>
    <row r="80" spans="1:16">
      <c r="A80" s="99" t="s">
        <v>405</v>
      </c>
      <c r="B80" s="100" t="s">
        <v>413</v>
      </c>
      <c r="C80" s="99" t="s">
        <v>407</v>
      </c>
      <c r="D80" s="79">
        <f t="shared" si="2"/>
        <v>45189</v>
      </c>
      <c r="E80" s="79">
        <f t="shared" si="3"/>
        <v>45189</v>
      </c>
      <c r="F80" s="79">
        <f t="shared" si="4"/>
        <v>45188</v>
      </c>
      <c r="G80" s="114">
        <f>G79+7</f>
        <v>45191</v>
      </c>
      <c r="H80" s="112">
        <f t="shared" si="5"/>
        <v>45221</v>
      </c>
      <c r="I80" s="112">
        <f t="shared" si="6"/>
        <v>45225</v>
      </c>
      <c r="J80" s="112">
        <f t="shared" si="7"/>
        <v>45228</v>
      </c>
    </row>
    <row r="81" spans="1:15">
      <c r="A81" s="99" t="s">
        <v>408</v>
      </c>
      <c r="B81" s="100" t="s">
        <v>414</v>
      </c>
      <c r="C81" s="99" t="s">
        <v>409</v>
      </c>
      <c r="D81" s="79">
        <f t="shared" si="2"/>
        <v>45196</v>
      </c>
      <c r="E81" s="79">
        <f t="shared" si="3"/>
        <v>45196</v>
      </c>
      <c r="F81" s="79">
        <f t="shared" si="4"/>
        <v>45195</v>
      </c>
      <c r="G81" s="114">
        <f>G80+7</f>
        <v>45198</v>
      </c>
      <c r="H81" s="112">
        <f t="shared" si="5"/>
        <v>45228</v>
      </c>
      <c r="I81" s="112">
        <f t="shared" si="6"/>
        <v>45232</v>
      </c>
      <c r="J81" s="112">
        <f t="shared" si="7"/>
        <v>45235</v>
      </c>
    </row>
    <row r="82" spans="1:15">
      <c r="A82" s="99" t="s">
        <v>410</v>
      </c>
      <c r="B82" s="100" t="s">
        <v>415</v>
      </c>
      <c r="C82" s="99" t="s">
        <v>416</v>
      </c>
      <c r="D82" s="79">
        <f t="shared" si="2"/>
        <v>45203</v>
      </c>
      <c r="E82" s="79">
        <f t="shared" si="3"/>
        <v>45203</v>
      </c>
      <c r="F82" s="79">
        <f t="shared" si="4"/>
        <v>45202</v>
      </c>
      <c r="G82" s="114">
        <f>G81+7</f>
        <v>45205</v>
      </c>
      <c r="H82" s="112">
        <f t="shared" si="5"/>
        <v>45235</v>
      </c>
      <c r="I82" s="112">
        <f t="shared" si="6"/>
        <v>45239</v>
      </c>
      <c r="J82" s="112">
        <f t="shared" si="7"/>
        <v>45242</v>
      </c>
    </row>
    <row r="83" spans="1:15">
      <c r="A83" s="535" t="s">
        <v>74</v>
      </c>
      <c r="B83" s="535"/>
      <c r="C83" s="535"/>
      <c r="D83" s="535"/>
      <c r="E83" s="535"/>
      <c r="F83" s="535"/>
      <c r="G83" s="535"/>
      <c r="H83" s="535"/>
      <c r="I83" s="535"/>
      <c r="J83" s="535"/>
    </row>
    <row r="84" spans="1:15" s="55" customFormat="1" ht="15" customHeight="1">
      <c r="A84" s="528" t="s">
        <v>75</v>
      </c>
      <c r="B84" s="528"/>
      <c r="C84" s="528"/>
      <c r="D84" s="528"/>
      <c r="E84" s="528"/>
      <c r="F84" s="528"/>
      <c r="G84" s="528"/>
      <c r="H84" s="528"/>
      <c r="I84" s="528"/>
      <c r="J84" s="528"/>
      <c r="K84" s="58"/>
      <c r="L84" s="58"/>
      <c r="M84" s="68"/>
      <c r="N84" s="68"/>
    </row>
    <row r="85" spans="1:15" s="57" customFormat="1" ht="15" customHeight="1">
      <c r="A85" s="5"/>
      <c r="B85" s="36"/>
      <c r="C85" s="5"/>
      <c r="D85" s="5"/>
      <c r="E85" s="5"/>
      <c r="F85" s="5"/>
      <c r="G85" s="5"/>
      <c r="H85" s="5"/>
      <c r="I85" s="5"/>
      <c r="J85" s="5"/>
      <c r="K85" s="54"/>
      <c r="L85" s="58"/>
      <c r="M85" s="75"/>
      <c r="N85" s="75"/>
    </row>
    <row r="86" spans="1:15" s="57" customFormat="1" ht="17.45" customHeight="1">
      <c r="A86" s="536" t="s">
        <v>380</v>
      </c>
      <c r="B86" s="537" t="s">
        <v>76</v>
      </c>
      <c r="C86" s="537"/>
      <c r="D86" s="537"/>
      <c r="E86" s="537"/>
      <c r="F86" s="537"/>
      <c r="G86" s="537"/>
      <c r="H86" s="537"/>
      <c r="I86" s="537"/>
      <c r="J86" s="537"/>
      <c r="L86" s="75"/>
      <c r="M86" s="75"/>
      <c r="N86" s="75"/>
    </row>
    <row r="87" spans="1:15" s="57" customFormat="1" ht="18" customHeight="1">
      <c r="A87" s="536"/>
      <c r="B87" s="537" t="s">
        <v>77</v>
      </c>
      <c r="C87" s="537"/>
      <c r="D87" s="537"/>
      <c r="E87" s="537"/>
      <c r="F87" s="537"/>
      <c r="G87" s="537"/>
      <c r="H87" s="537"/>
      <c r="I87" s="537"/>
      <c r="J87" s="537"/>
      <c r="L87" s="75"/>
      <c r="M87" s="75"/>
      <c r="N87" s="75"/>
    </row>
    <row r="88" spans="1:15" s="57" customFormat="1" ht="18" customHeight="1">
      <c r="A88" s="536"/>
      <c r="B88" s="538" t="s">
        <v>78</v>
      </c>
      <c r="C88" s="538"/>
      <c r="D88" s="538"/>
      <c r="E88" s="538"/>
      <c r="F88" s="538"/>
      <c r="G88" s="538"/>
      <c r="H88" s="538"/>
      <c r="I88" s="538"/>
      <c r="J88" s="538"/>
      <c r="L88" s="75"/>
      <c r="M88" s="75"/>
      <c r="N88" s="75"/>
    </row>
    <row r="89" spans="1:15" s="57" customFormat="1" ht="15" customHeight="1">
      <c r="A89" s="420" t="s">
        <v>2</v>
      </c>
      <c r="B89" s="419" t="s">
        <v>3</v>
      </c>
      <c r="C89" s="420" t="s">
        <v>4</v>
      </c>
      <c r="D89" s="532" t="s">
        <v>35</v>
      </c>
      <c r="E89" s="533" t="s">
        <v>25</v>
      </c>
      <c r="F89" s="533" t="s">
        <v>79</v>
      </c>
      <c r="G89" s="70" t="s">
        <v>8</v>
      </c>
      <c r="H89" s="420" t="s">
        <v>80</v>
      </c>
      <c r="I89" s="420"/>
      <c r="J89" s="70" t="s">
        <v>11</v>
      </c>
      <c r="K89" s="54"/>
      <c r="M89" s="75"/>
      <c r="N89" s="75"/>
      <c r="O89" s="75"/>
    </row>
    <row r="90" spans="1:15" s="57" customFormat="1">
      <c r="A90" s="420"/>
      <c r="B90" s="419"/>
      <c r="C90" s="420"/>
      <c r="D90" s="532"/>
      <c r="E90" s="533"/>
      <c r="F90" s="533"/>
      <c r="G90" s="69" t="s">
        <v>12</v>
      </c>
      <c r="H90" s="69" t="s">
        <v>2</v>
      </c>
      <c r="I90" s="69" t="s">
        <v>81</v>
      </c>
      <c r="J90" s="72" t="s">
        <v>82</v>
      </c>
      <c r="K90" s="54"/>
      <c r="M90" s="75"/>
      <c r="N90" s="75"/>
      <c r="O90" s="75"/>
    </row>
    <row r="91" spans="1:15" s="57" customFormat="1">
      <c r="A91" s="117" t="str">
        <f>A328</f>
        <v>COSCO WELLINGTON   V.088W</v>
      </c>
      <c r="B91" s="118"/>
      <c r="C91" s="117" t="str">
        <f>C328</f>
        <v>WGQ 111W</v>
      </c>
      <c r="D91" s="103">
        <f>G91-1</f>
        <v>45170</v>
      </c>
      <c r="E91" s="103">
        <f>G91-1</f>
        <v>45170</v>
      </c>
      <c r="F91" s="103">
        <f>G91-2</f>
        <v>45169</v>
      </c>
      <c r="G91" s="117">
        <f>G328</f>
        <v>45171</v>
      </c>
      <c r="H91" s="24" t="s">
        <v>397</v>
      </c>
      <c r="I91" s="120">
        <v>45179</v>
      </c>
      <c r="J91" s="120">
        <f>G91+45</f>
        <v>45216</v>
      </c>
      <c r="K91" s="54"/>
      <c r="M91" s="75"/>
      <c r="N91" s="75"/>
      <c r="O91" s="75"/>
    </row>
    <row r="92" spans="1:15" s="57" customFormat="1">
      <c r="A92" s="117" t="str">
        <f>A329</f>
        <v>EVER UNITED  V.195W</v>
      </c>
      <c r="B92" s="118"/>
      <c r="C92" s="117" t="str">
        <f>C329</f>
        <v>EED 34W</v>
      </c>
      <c r="D92" s="103">
        <f>G92-1</f>
        <v>45177</v>
      </c>
      <c r="E92" s="103">
        <f>G92-1</f>
        <v>45177</v>
      </c>
      <c r="F92" s="103">
        <f>G92-2</f>
        <v>45176</v>
      </c>
      <c r="G92" s="117">
        <f>G329</f>
        <v>45178</v>
      </c>
      <c r="H92" s="24" t="s">
        <v>398</v>
      </c>
      <c r="I92" s="120">
        <f>I91+7</f>
        <v>45186</v>
      </c>
      <c r="J92" s="120">
        <f>G92+45</f>
        <v>45223</v>
      </c>
      <c r="K92" s="54"/>
      <c r="M92" s="75"/>
      <c r="N92" s="75"/>
      <c r="O92" s="75"/>
    </row>
    <row r="93" spans="1:15" s="57" customFormat="1">
      <c r="A93" s="117" t="str">
        <f>A330</f>
        <v>SEASPAN TOKYO  V.007W</v>
      </c>
      <c r="B93" s="118"/>
      <c r="C93" s="117" t="str">
        <f>C330</f>
        <v>YVC 220W</v>
      </c>
      <c r="D93" s="103">
        <f>G93-1</f>
        <v>45184</v>
      </c>
      <c r="E93" s="103">
        <f>G93-1</f>
        <v>45184</v>
      </c>
      <c r="F93" s="103">
        <f>G93-2</f>
        <v>45183</v>
      </c>
      <c r="G93" s="117">
        <f>G330</f>
        <v>45185</v>
      </c>
      <c r="H93" s="48" t="s">
        <v>399</v>
      </c>
      <c r="I93" s="120">
        <f>I92+7</f>
        <v>45193</v>
      </c>
      <c r="J93" s="120">
        <f>G93+45</f>
        <v>45230</v>
      </c>
      <c r="K93" s="54"/>
      <c r="M93" s="75"/>
      <c r="N93" s="75"/>
      <c r="O93" s="75"/>
    </row>
    <row r="94" spans="1:15" s="59" customFormat="1">
      <c r="A94" s="121" t="str">
        <f>A331</f>
        <v>COSCO AQABA  V.074W</v>
      </c>
      <c r="B94" s="122"/>
      <c r="C94" s="121" t="str">
        <f>C331</f>
        <v>QQC 252W</v>
      </c>
      <c r="D94" s="123">
        <f>G94-1</f>
        <v>45191</v>
      </c>
      <c r="E94" s="123">
        <f>G94-1</f>
        <v>45191</v>
      </c>
      <c r="F94" s="123">
        <f>G94-2</f>
        <v>45190</v>
      </c>
      <c r="G94" s="121">
        <f>G331</f>
        <v>45192</v>
      </c>
      <c r="H94" s="24" t="s">
        <v>400</v>
      </c>
      <c r="I94" s="120">
        <f>I93+7</f>
        <v>45200</v>
      </c>
      <c r="J94" s="125">
        <f>G94+45</f>
        <v>45237</v>
      </c>
      <c r="K94" s="54"/>
      <c r="M94" s="92"/>
      <c r="N94" s="92"/>
      <c r="O94" s="92"/>
    </row>
    <row r="95" spans="1:15" s="57" customFormat="1">
      <c r="A95" s="117" t="str">
        <f>A332</f>
        <v>TBN</v>
      </c>
      <c r="B95" s="118"/>
      <c r="C95" s="121">
        <f>C332</f>
        <v>0</v>
      </c>
      <c r="D95" s="126">
        <f>G95-1</f>
        <v>45198</v>
      </c>
      <c r="E95" s="126">
        <f>G95-1</f>
        <v>45198</v>
      </c>
      <c r="F95" s="126">
        <f>G95-2</f>
        <v>45197</v>
      </c>
      <c r="G95" s="121">
        <f>G332</f>
        <v>45199</v>
      </c>
      <c r="H95" s="24" t="s">
        <v>401</v>
      </c>
      <c r="I95" s="120">
        <f>I94+7</f>
        <v>45207</v>
      </c>
      <c r="J95" s="120">
        <f>G95+45</f>
        <v>45244</v>
      </c>
      <c r="K95" s="54"/>
      <c r="M95" s="75"/>
      <c r="N95" s="75"/>
      <c r="O95" s="75"/>
    </row>
    <row r="96" spans="1:15" s="57" customFormat="1">
      <c r="A96" s="528" t="s">
        <v>75</v>
      </c>
      <c r="B96" s="528"/>
      <c r="C96" s="528"/>
      <c r="D96" s="528"/>
      <c r="E96" s="528"/>
      <c r="F96" s="528"/>
      <c r="G96" s="528"/>
      <c r="H96" s="528"/>
      <c r="I96" s="528"/>
      <c r="J96" s="528"/>
      <c r="L96" s="75"/>
      <c r="M96" s="75"/>
      <c r="N96" s="75"/>
    </row>
    <row r="97" spans="1:15" s="57" customFormat="1" ht="15.6" customHeight="1">
      <c r="A97" s="529"/>
      <c r="B97" s="529"/>
      <c r="C97" s="529"/>
      <c r="D97" s="529"/>
      <c r="E97" s="529"/>
      <c r="F97" s="529"/>
      <c r="G97" s="529"/>
      <c r="H97" s="529"/>
      <c r="I97" s="529"/>
      <c r="J97" s="529"/>
      <c r="K97" s="529"/>
      <c r="L97" s="58"/>
      <c r="M97" s="75"/>
      <c r="N97" s="75"/>
    </row>
    <row r="98" spans="1:15">
      <c r="A98" s="401" t="s">
        <v>84</v>
      </c>
      <c r="B98" s="530" t="s">
        <v>85</v>
      </c>
      <c r="C98" s="530"/>
      <c r="D98" s="530"/>
      <c r="E98" s="530"/>
      <c r="F98" s="530"/>
      <c r="G98" s="530"/>
      <c r="H98" s="530"/>
      <c r="I98" s="530"/>
      <c r="J98" s="530"/>
      <c r="K98" s="530"/>
      <c r="L98" s="127"/>
      <c r="M98" s="128"/>
      <c r="N98" s="129"/>
    </row>
    <row r="99" spans="1:15" ht="15.6" customHeight="1">
      <c r="A99" s="401"/>
      <c r="B99" s="531" t="s">
        <v>33</v>
      </c>
      <c r="C99" s="531"/>
      <c r="D99" s="531"/>
      <c r="E99" s="531"/>
      <c r="F99" s="531"/>
      <c r="G99" s="531"/>
      <c r="H99" s="531"/>
      <c r="I99" s="531"/>
      <c r="J99" s="531"/>
      <c r="K99" s="531"/>
      <c r="L99" s="127"/>
      <c r="M99" s="128"/>
      <c r="N99" s="129"/>
    </row>
    <row r="100" spans="1:15" ht="15.6" customHeight="1">
      <c r="A100" s="401"/>
      <c r="B100" s="385" t="s">
        <v>1</v>
      </c>
      <c r="C100" s="385"/>
      <c r="D100" s="385"/>
      <c r="E100" s="385"/>
      <c r="F100" s="385"/>
      <c r="G100" s="385"/>
      <c r="H100" s="385"/>
      <c r="I100" s="385"/>
      <c r="J100" s="385"/>
      <c r="K100" s="385"/>
      <c r="L100" s="127"/>
      <c r="M100" s="128"/>
      <c r="N100" s="129"/>
    </row>
    <row r="101" spans="1:15">
      <c r="A101" s="526" t="s">
        <v>2</v>
      </c>
      <c r="B101" s="527" t="s">
        <v>3</v>
      </c>
      <c r="C101" s="526" t="s">
        <v>4</v>
      </c>
      <c r="D101" s="390" t="s">
        <v>86</v>
      </c>
      <c r="E101" s="390" t="s">
        <v>25</v>
      </c>
      <c r="F101" s="390" t="s">
        <v>87</v>
      </c>
      <c r="G101" s="131" t="s">
        <v>37</v>
      </c>
      <c r="H101" s="521" t="s">
        <v>9</v>
      </c>
      <c r="I101" s="522" t="s">
        <v>11</v>
      </c>
      <c r="J101" s="522"/>
      <c r="K101" s="522"/>
      <c r="L101" s="522"/>
      <c r="M101" s="522"/>
      <c r="N101" s="132"/>
    </row>
    <row r="102" spans="1:15" ht="25.5" customHeight="1">
      <c r="A102" s="526"/>
      <c r="B102" s="527"/>
      <c r="C102" s="526"/>
      <c r="D102" s="390"/>
      <c r="E102" s="390"/>
      <c r="F102" s="390"/>
      <c r="G102" s="130" t="s">
        <v>12</v>
      </c>
      <c r="H102" s="521"/>
      <c r="I102" s="133" t="s">
        <v>88</v>
      </c>
      <c r="J102" s="134" t="s">
        <v>89</v>
      </c>
      <c r="K102" s="135" t="s">
        <v>90</v>
      </c>
      <c r="L102" s="136" t="s">
        <v>91</v>
      </c>
      <c r="M102" s="135"/>
      <c r="N102" s="136"/>
    </row>
    <row r="103" spans="1:15" s="60" customFormat="1" ht="21.75" customHeight="1">
      <c r="A103" s="206" t="s">
        <v>417</v>
      </c>
      <c r="B103" s="156" t="s">
        <v>177</v>
      </c>
      <c r="C103" s="207" t="s">
        <v>418</v>
      </c>
      <c r="D103" s="208">
        <f>G103-1</f>
        <v>45175</v>
      </c>
      <c r="E103" s="208">
        <f>G103-1</f>
        <v>45175</v>
      </c>
      <c r="F103" s="208">
        <f>G103-2</f>
        <v>45174</v>
      </c>
      <c r="G103" s="209">
        <v>45176</v>
      </c>
      <c r="H103" s="23" t="s">
        <v>497</v>
      </c>
      <c r="I103" s="73">
        <f>G103+32</f>
        <v>45208</v>
      </c>
      <c r="J103" s="137">
        <f>I103+1</f>
        <v>45209</v>
      </c>
      <c r="K103" s="137">
        <f>J103+4</f>
        <v>45213</v>
      </c>
      <c r="L103" s="137">
        <f>K103+1</f>
        <v>45214</v>
      </c>
      <c r="M103" s="138"/>
      <c r="N103" s="138"/>
    </row>
    <row r="104" spans="1:15">
      <c r="A104" s="206" t="s">
        <v>419</v>
      </c>
      <c r="B104" s="156" t="s">
        <v>177</v>
      </c>
      <c r="C104" s="207" t="s">
        <v>420</v>
      </c>
      <c r="D104" s="208">
        <f>G104-1</f>
        <v>45182</v>
      </c>
      <c r="E104" s="208">
        <f>G104-1</f>
        <v>45182</v>
      </c>
      <c r="F104" s="208">
        <f>G104-2</f>
        <v>45181</v>
      </c>
      <c r="G104" s="209">
        <f>G103+7</f>
        <v>45183</v>
      </c>
      <c r="H104" s="23" t="s">
        <v>498</v>
      </c>
      <c r="I104" s="73">
        <f t="shared" ref="I104:I107" si="8">G104+32</f>
        <v>45215</v>
      </c>
      <c r="J104" s="140">
        <f>I104+1</f>
        <v>45216</v>
      </c>
      <c r="K104" s="141">
        <f>J104+4</f>
        <v>45220</v>
      </c>
      <c r="L104" s="140">
        <f>K104+1</f>
        <v>45221</v>
      </c>
      <c r="M104" s="142"/>
      <c r="N104" s="143"/>
    </row>
    <row r="105" spans="1:15">
      <c r="A105" s="206" t="s">
        <v>421</v>
      </c>
      <c r="B105" s="156"/>
      <c r="C105" s="207" t="s">
        <v>422</v>
      </c>
      <c r="D105" s="208">
        <f>G105-1</f>
        <v>45189</v>
      </c>
      <c r="E105" s="208">
        <f>G105-1</f>
        <v>45189</v>
      </c>
      <c r="F105" s="208">
        <f>G105-2</f>
        <v>45188</v>
      </c>
      <c r="G105" s="209">
        <f>G104+7</f>
        <v>45190</v>
      </c>
      <c r="H105" s="21" t="s">
        <v>499</v>
      </c>
      <c r="I105" s="73">
        <f t="shared" si="8"/>
        <v>45222</v>
      </c>
      <c r="J105" s="138">
        <f>I105+1</f>
        <v>45223</v>
      </c>
      <c r="K105" s="144">
        <f>J105+4</f>
        <v>45227</v>
      </c>
      <c r="L105" s="138">
        <f>K105+1</f>
        <v>45228</v>
      </c>
      <c r="M105" s="145"/>
      <c r="N105" s="143"/>
    </row>
    <row r="106" spans="1:15" s="61" customFormat="1">
      <c r="A106" s="206" t="s">
        <v>424</v>
      </c>
      <c r="B106" s="156"/>
      <c r="C106" s="207" t="s">
        <v>423</v>
      </c>
      <c r="D106" s="208">
        <f>G106-1</f>
        <v>45196</v>
      </c>
      <c r="E106" s="208">
        <f>G106-1</f>
        <v>45196</v>
      </c>
      <c r="F106" s="208">
        <f>G106-2</f>
        <v>45195</v>
      </c>
      <c r="G106" s="209">
        <f>G105+7</f>
        <v>45197</v>
      </c>
      <c r="H106" s="21" t="s">
        <v>500</v>
      </c>
      <c r="I106" s="73">
        <f t="shared" si="8"/>
        <v>45229</v>
      </c>
      <c r="J106" s="138">
        <f>I106+1</f>
        <v>45230</v>
      </c>
      <c r="K106" s="144">
        <f>J106+4</f>
        <v>45234</v>
      </c>
      <c r="L106" s="138">
        <f>K106+1</f>
        <v>45235</v>
      </c>
      <c r="M106" s="146"/>
      <c r="N106" s="147"/>
    </row>
    <row r="107" spans="1:15" s="62" customFormat="1">
      <c r="A107" s="206" t="s">
        <v>425</v>
      </c>
      <c r="B107" s="156" t="s">
        <v>177</v>
      </c>
      <c r="C107" s="207" t="s">
        <v>426</v>
      </c>
      <c r="D107" s="208">
        <f>G107-1</f>
        <v>45203</v>
      </c>
      <c r="E107" s="208">
        <f>G107-1</f>
        <v>45203</v>
      </c>
      <c r="F107" s="208">
        <f>G107-2</f>
        <v>45202</v>
      </c>
      <c r="G107" s="209">
        <f>G106+7</f>
        <v>45204</v>
      </c>
      <c r="H107" s="27" t="s">
        <v>501</v>
      </c>
      <c r="I107" s="73">
        <f t="shared" si="8"/>
        <v>45236</v>
      </c>
      <c r="J107" s="138">
        <f>I107+1</f>
        <v>45237</v>
      </c>
      <c r="K107" s="144">
        <f>J107+4</f>
        <v>45241</v>
      </c>
      <c r="L107" s="138">
        <f>K107+1</f>
        <v>45242</v>
      </c>
      <c r="M107" s="148"/>
      <c r="N107" s="149"/>
    </row>
    <row r="108" spans="1:15" ht="15.75" customHeight="1">
      <c r="A108" s="523"/>
      <c r="B108" s="523"/>
      <c r="C108" s="523"/>
      <c r="D108" s="523"/>
      <c r="E108" s="523"/>
      <c r="F108" s="523"/>
      <c r="G108" s="523"/>
      <c r="H108" s="523"/>
      <c r="I108" s="523"/>
      <c r="J108" s="523"/>
      <c r="K108" s="523"/>
      <c r="L108" s="11"/>
      <c r="O108" s="150"/>
    </row>
    <row r="109" spans="1:15" ht="15" customHeight="1">
      <c r="A109" s="524" t="s">
        <v>92</v>
      </c>
      <c r="B109" s="524"/>
      <c r="C109" s="524"/>
      <c r="D109" s="524"/>
      <c r="E109" s="524"/>
      <c r="F109" s="524"/>
      <c r="G109" s="524"/>
      <c r="H109" s="524"/>
      <c r="I109" s="524"/>
      <c r="J109" s="524"/>
      <c r="K109" s="524"/>
      <c r="L109" s="12"/>
    </row>
    <row r="110" spans="1:15" s="55" customFormat="1" ht="15" customHeight="1">
      <c r="A110" s="454" t="s">
        <v>93</v>
      </c>
      <c r="B110" s="454"/>
      <c r="C110" s="454"/>
      <c r="D110" s="454"/>
      <c r="E110" s="454"/>
      <c r="F110" s="454"/>
      <c r="G110" s="454"/>
      <c r="H110" s="454"/>
      <c r="I110" s="454"/>
      <c r="J110" s="454"/>
      <c r="K110" s="454"/>
      <c r="L110" s="68"/>
      <c r="M110" s="68"/>
      <c r="N110" s="68"/>
    </row>
    <row r="111" spans="1:15" s="55" customFormat="1">
      <c r="A111" s="1"/>
      <c r="B111" s="37"/>
      <c r="C111" s="1"/>
      <c r="D111" s="1"/>
      <c r="E111" s="1"/>
      <c r="F111" s="1"/>
      <c r="G111" s="1"/>
      <c r="H111" s="1"/>
      <c r="I111" s="1"/>
      <c r="J111" s="1"/>
      <c r="K111" s="1"/>
      <c r="L111" s="13"/>
      <c r="M111" s="13"/>
      <c r="N111" s="13"/>
      <c r="O111" s="1"/>
    </row>
    <row r="112" spans="1:15" s="55" customFormat="1">
      <c r="A112" s="476" t="s">
        <v>94</v>
      </c>
      <c r="B112" s="363" t="s">
        <v>95</v>
      </c>
      <c r="C112" s="363"/>
      <c r="D112" s="363"/>
      <c r="E112" s="363"/>
      <c r="F112" s="363"/>
      <c r="G112" s="363"/>
      <c r="H112" s="363"/>
      <c r="I112" s="363"/>
      <c r="J112" s="363"/>
      <c r="K112" s="363"/>
      <c r="L112" s="363"/>
      <c r="M112" s="363"/>
      <c r="N112" s="363"/>
    </row>
    <row r="113" spans="1:14" s="55" customFormat="1" ht="15.6" customHeight="1">
      <c r="A113" s="476"/>
      <c r="B113" s="525" t="s">
        <v>96</v>
      </c>
      <c r="C113" s="525"/>
      <c r="D113" s="525"/>
      <c r="E113" s="525"/>
      <c r="F113" s="525"/>
      <c r="G113" s="525"/>
      <c r="H113" s="525"/>
      <c r="I113" s="525"/>
      <c r="J113" s="525"/>
      <c r="K113" s="525"/>
      <c r="L113" s="525"/>
      <c r="M113" s="525"/>
      <c r="N113" s="525"/>
    </row>
    <row r="114" spans="1:14" s="55" customFormat="1" ht="15.6" customHeight="1">
      <c r="A114" s="476"/>
      <c r="B114" s="510" t="s">
        <v>97</v>
      </c>
      <c r="C114" s="510"/>
      <c r="D114" s="510"/>
      <c r="E114" s="510"/>
      <c r="F114" s="510"/>
      <c r="G114" s="510"/>
      <c r="H114" s="510"/>
      <c r="I114" s="510"/>
      <c r="J114" s="510"/>
      <c r="K114" s="510"/>
      <c r="L114" s="510"/>
      <c r="M114" s="510"/>
      <c r="N114" s="510"/>
    </row>
    <row r="115" spans="1:14" s="55" customFormat="1">
      <c r="A115" s="470" t="s">
        <v>2</v>
      </c>
      <c r="B115" s="520" t="s">
        <v>3</v>
      </c>
      <c r="C115" s="470" t="s">
        <v>4</v>
      </c>
      <c r="D115" s="473" t="s">
        <v>98</v>
      </c>
      <c r="E115" s="473" t="s">
        <v>25</v>
      </c>
      <c r="F115" s="473" t="s">
        <v>99</v>
      </c>
      <c r="G115" s="70" t="s">
        <v>37</v>
      </c>
      <c r="H115" s="515" t="s">
        <v>100</v>
      </c>
      <c r="I115" s="516" t="s">
        <v>101</v>
      </c>
      <c r="J115" s="503" t="s">
        <v>11</v>
      </c>
      <c r="K115" s="503"/>
      <c r="L115" s="503"/>
      <c r="M115" s="503"/>
      <c r="N115" s="153"/>
    </row>
    <row r="116" spans="1:14" s="58" customFormat="1" ht="45" customHeight="1">
      <c r="A116" s="470"/>
      <c r="B116" s="520"/>
      <c r="C116" s="470"/>
      <c r="D116" s="473"/>
      <c r="E116" s="473"/>
      <c r="F116" s="473"/>
      <c r="G116" s="76" t="s">
        <v>12</v>
      </c>
      <c r="H116" s="515"/>
      <c r="I116" s="516"/>
      <c r="J116" s="154" t="s">
        <v>102</v>
      </c>
      <c r="K116" s="152" t="s">
        <v>103</v>
      </c>
      <c r="L116" s="72" t="s">
        <v>104</v>
      </c>
      <c r="M116" s="155" t="s">
        <v>105</v>
      </c>
      <c r="N116" s="72" t="s">
        <v>106</v>
      </c>
    </row>
    <row r="117" spans="1:14" s="58" customFormat="1" ht="30">
      <c r="A117" s="84" t="str">
        <f>A265</f>
        <v>AKA BHUM  V.016W</v>
      </c>
      <c r="B117" s="85"/>
      <c r="C117" s="84" t="str">
        <f>C265</f>
        <v>OWP 95W</v>
      </c>
      <c r="D117" s="103">
        <f t="shared" ref="D117:D122" si="9">G117-2</f>
        <v>45168</v>
      </c>
      <c r="E117" s="103">
        <f t="shared" ref="E117:E122" si="10">G117-1</f>
        <v>45169</v>
      </c>
      <c r="F117" s="103">
        <f t="shared" ref="F117:F122" si="11">G117-2</f>
        <v>45168</v>
      </c>
      <c r="G117" s="103">
        <f>G265</f>
        <v>45170</v>
      </c>
      <c r="H117" s="99" t="s">
        <v>375</v>
      </c>
      <c r="I117" s="158">
        <v>45178</v>
      </c>
      <c r="J117" s="158">
        <f t="shared" ref="J117:J122" si="12">I117+28</f>
        <v>45206</v>
      </c>
      <c r="K117" s="158">
        <f t="shared" ref="K117:K122" si="13">J117+2</f>
        <v>45208</v>
      </c>
      <c r="L117" s="159">
        <f t="shared" ref="L117:L122" si="14">J117+7</f>
        <v>45213</v>
      </c>
      <c r="M117" s="160">
        <f t="shared" ref="M117:M122" si="15">J117+10</f>
        <v>45216</v>
      </c>
      <c r="N117" s="161">
        <f t="shared" ref="N117:N122" si="16">J117+13</f>
        <v>45219</v>
      </c>
    </row>
    <row r="118" spans="1:14" s="58" customFormat="1" ht="30">
      <c r="A118" s="101" t="s">
        <v>427</v>
      </c>
      <c r="B118" s="318" t="s">
        <v>107</v>
      </c>
      <c r="C118" s="256" t="s">
        <v>428</v>
      </c>
      <c r="D118" s="103">
        <f t="shared" si="9"/>
        <v>45176</v>
      </c>
      <c r="E118" s="103">
        <f t="shared" si="10"/>
        <v>45177</v>
      </c>
      <c r="F118" s="103">
        <f t="shared" si="11"/>
        <v>45176</v>
      </c>
      <c r="G118" s="103">
        <v>45178</v>
      </c>
      <c r="H118" s="99" t="s">
        <v>441</v>
      </c>
      <c r="I118" s="158">
        <f>I117+7</f>
        <v>45185</v>
      </c>
      <c r="J118" s="158">
        <f t="shared" si="12"/>
        <v>45213</v>
      </c>
      <c r="K118" s="158">
        <f t="shared" si="13"/>
        <v>45215</v>
      </c>
      <c r="L118" s="159">
        <f t="shared" si="14"/>
        <v>45220</v>
      </c>
      <c r="M118" s="160">
        <f t="shared" si="15"/>
        <v>45223</v>
      </c>
      <c r="N118" s="161">
        <f t="shared" si="16"/>
        <v>45226</v>
      </c>
    </row>
    <row r="119" spans="1:14" s="58" customFormat="1" ht="30">
      <c r="A119" s="163" t="str">
        <f>A267</f>
        <v>OOCL HAMBURG  V.145W</v>
      </c>
      <c r="B119" s="164"/>
      <c r="C119" s="165" t="str">
        <f>C267</f>
        <v>OHA 145W</v>
      </c>
      <c r="D119" s="103">
        <f t="shared" si="9"/>
        <v>45182</v>
      </c>
      <c r="E119" s="103">
        <f t="shared" si="10"/>
        <v>45183</v>
      </c>
      <c r="F119" s="103">
        <f t="shared" si="11"/>
        <v>45182</v>
      </c>
      <c r="G119" s="103">
        <f>G267</f>
        <v>45184</v>
      </c>
      <c r="H119" s="99" t="s">
        <v>437</v>
      </c>
      <c r="I119" s="158">
        <f>I118+7</f>
        <v>45192</v>
      </c>
      <c r="J119" s="158">
        <f t="shared" si="12"/>
        <v>45220</v>
      </c>
      <c r="K119" s="158">
        <f t="shared" si="13"/>
        <v>45222</v>
      </c>
      <c r="L119" s="159">
        <f t="shared" si="14"/>
        <v>45227</v>
      </c>
      <c r="M119" s="160">
        <f t="shared" si="15"/>
        <v>45230</v>
      </c>
      <c r="N119" s="161">
        <f t="shared" si="16"/>
        <v>45233</v>
      </c>
    </row>
    <row r="120" spans="1:14" s="58" customFormat="1" ht="30">
      <c r="A120" s="163" t="str">
        <f>A268</f>
        <v>OOCL LUXEMBOURG V.105W</v>
      </c>
      <c r="B120" s="156"/>
      <c r="C120" s="165" t="str">
        <f>C268</f>
        <v>LXK 64W</v>
      </c>
      <c r="D120" s="103">
        <f t="shared" si="9"/>
        <v>45189</v>
      </c>
      <c r="E120" s="103">
        <f t="shared" si="10"/>
        <v>45190</v>
      </c>
      <c r="F120" s="103">
        <f t="shared" si="11"/>
        <v>45189</v>
      </c>
      <c r="G120" s="103">
        <f>G268</f>
        <v>45191</v>
      </c>
      <c r="H120" s="99" t="s">
        <v>438</v>
      </c>
      <c r="I120" s="158">
        <f>I119+7</f>
        <v>45199</v>
      </c>
      <c r="J120" s="158">
        <f t="shared" si="12"/>
        <v>45227</v>
      </c>
      <c r="K120" s="158">
        <f t="shared" si="13"/>
        <v>45229</v>
      </c>
      <c r="L120" s="159">
        <f t="shared" si="14"/>
        <v>45234</v>
      </c>
      <c r="M120" s="160">
        <f t="shared" si="15"/>
        <v>45237</v>
      </c>
      <c r="N120" s="161">
        <f t="shared" si="16"/>
        <v>45240</v>
      </c>
    </row>
    <row r="121" spans="1:14" s="58" customFormat="1" ht="30">
      <c r="A121" s="84" t="str">
        <f>A269</f>
        <v>SEAMAX STRATFORD  V.23125W</v>
      </c>
      <c r="B121" s="85"/>
      <c r="C121" s="84" t="str">
        <f>C269</f>
        <v>RS2 26W</v>
      </c>
      <c r="D121" s="103">
        <f t="shared" si="9"/>
        <v>45196</v>
      </c>
      <c r="E121" s="103">
        <f t="shared" si="10"/>
        <v>45197</v>
      </c>
      <c r="F121" s="103">
        <f t="shared" si="11"/>
        <v>45196</v>
      </c>
      <c r="G121" s="103">
        <f>G269</f>
        <v>45198</v>
      </c>
      <c r="H121" s="99" t="s">
        <v>439</v>
      </c>
      <c r="I121" s="158">
        <f>I120+7</f>
        <v>45206</v>
      </c>
      <c r="J121" s="158">
        <f t="shared" si="12"/>
        <v>45234</v>
      </c>
      <c r="K121" s="158">
        <f t="shared" si="13"/>
        <v>45236</v>
      </c>
      <c r="L121" s="159">
        <f t="shared" si="14"/>
        <v>45241</v>
      </c>
      <c r="M121" s="160">
        <f t="shared" si="15"/>
        <v>45244</v>
      </c>
      <c r="N121" s="161">
        <f t="shared" si="16"/>
        <v>45247</v>
      </c>
    </row>
    <row r="122" spans="1:14" s="58" customFormat="1" ht="30">
      <c r="A122" s="84" t="str">
        <f>A270</f>
        <v>ZIM SHANGHAI  V.9W</v>
      </c>
      <c r="B122" s="85"/>
      <c r="C122" s="84" t="str">
        <f>C270</f>
        <v>GZ3 9W</v>
      </c>
      <c r="D122" s="103">
        <f t="shared" si="9"/>
        <v>45203</v>
      </c>
      <c r="E122" s="103">
        <f t="shared" si="10"/>
        <v>45204</v>
      </c>
      <c r="F122" s="103">
        <f t="shared" si="11"/>
        <v>45203</v>
      </c>
      <c r="G122" s="103">
        <f>G270</f>
        <v>45205</v>
      </c>
      <c r="H122" s="99" t="s">
        <v>440</v>
      </c>
      <c r="I122" s="158">
        <f>I121+7</f>
        <v>45213</v>
      </c>
      <c r="J122" s="158">
        <f t="shared" si="12"/>
        <v>45241</v>
      </c>
      <c r="K122" s="158">
        <f t="shared" si="13"/>
        <v>45243</v>
      </c>
      <c r="L122" s="159">
        <f t="shared" si="14"/>
        <v>45248</v>
      </c>
      <c r="M122" s="160">
        <f t="shared" si="15"/>
        <v>45251</v>
      </c>
      <c r="N122" s="161">
        <f t="shared" si="16"/>
        <v>45254</v>
      </c>
    </row>
    <row r="123" spans="1:14" s="55" customFormat="1">
      <c r="A123" s="487" t="s">
        <v>108</v>
      </c>
      <c r="B123" s="487"/>
      <c r="C123" s="487"/>
      <c r="D123" s="487"/>
      <c r="E123" s="487"/>
      <c r="F123" s="487"/>
      <c r="G123" s="487"/>
      <c r="H123" s="487"/>
      <c r="I123" s="487"/>
      <c r="J123" s="487"/>
      <c r="K123" s="487"/>
      <c r="L123" s="487"/>
      <c r="M123" s="487"/>
      <c r="N123" s="487"/>
    </row>
    <row r="124" spans="1:14" ht="15.6" customHeight="1">
      <c r="A124" s="475" t="s">
        <v>109</v>
      </c>
      <c r="B124" s="475"/>
      <c r="C124" s="475"/>
      <c r="D124" s="475"/>
      <c r="E124" s="475"/>
      <c r="F124" s="475"/>
      <c r="G124" s="475"/>
      <c r="H124" s="475"/>
      <c r="I124" s="475"/>
      <c r="J124" s="475"/>
      <c r="K124" s="475"/>
      <c r="L124" s="475"/>
      <c r="M124" s="475"/>
      <c r="N124" s="475"/>
    </row>
    <row r="125" spans="1:14">
      <c r="A125" s="1"/>
      <c r="B125" s="37"/>
      <c r="C125" s="1"/>
      <c r="D125" s="1"/>
      <c r="E125" s="1"/>
      <c r="F125" s="1"/>
      <c r="G125" s="1"/>
      <c r="H125" s="1"/>
      <c r="I125" s="1"/>
      <c r="J125" s="1"/>
      <c r="K125" s="1"/>
      <c r="L125" s="1"/>
      <c r="M125" s="1"/>
      <c r="N125" s="1"/>
    </row>
    <row r="126" spans="1:14" s="55" customFormat="1">
      <c r="A126" s="481" t="s">
        <v>110</v>
      </c>
      <c r="B126" s="428" t="s">
        <v>111</v>
      </c>
      <c r="C126" s="428"/>
      <c r="D126" s="428"/>
      <c r="E126" s="428"/>
      <c r="F126" s="428"/>
      <c r="G126" s="428"/>
      <c r="H126" s="428"/>
      <c r="I126" s="428"/>
      <c r="J126" s="428"/>
      <c r="K126" s="428"/>
      <c r="L126" s="428"/>
      <c r="M126" s="428"/>
      <c r="N126" s="428"/>
    </row>
    <row r="127" spans="1:14" s="55" customFormat="1" ht="15.6" customHeight="1">
      <c r="A127" s="481"/>
      <c r="B127" s="517" t="s">
        <v>33</v>
      </c>
      <c r="C127" s="518"/>
      <c r="D127" s="518"/>
      <c r="E127" s="518"/>
      <c r="F127" s="518"/>
      <c r="G127" s="518"/>
      <c r="H127" s="518"/>
      <c r="I127" s="518"/>
      <c r="J127" s="518"/>
      <c r="K127" s="518"/>
      <c r="L127" s="518"/>
      <c r="M127" s="518"/>
      <c r="N127" s="518"/>
    </row>
    <row r="128" spans="1:14" s="55" customFormat="1" ht="15.6" customHeight="1">
      <c r="A128" s="481"/>
      <c r="B128" s="519" t="s">
        <v>1</v>
      </c>
      <c r="C128" s="519"/>
      <c r="D128" s="519"/>
      <c r="E128" s="519"/>
      <c r="F128" s="519"/>
      <c r="G128" s="519"/>
      <c r="H128" s="519"/>
      <c r="I128" s="519"/>
      <c r="J128" s="519"/>
      <c r="K128" s="519"/>
      <c r="L128" s="519"/>
      <c r="M128" s="519"/>
      <c r="N128" s="519"/>
    </row>
    <row r="129" spans="1:14" s="55" customFormat="1" ht="15" customHeight="1">
      <c r="A129" s="420" t="s">
        <v>2</v>
      </c>
      <c r="B129" s="419" t="s">
        <v>3</v>
      </c>
      <c r="C129" s="420" t="s">
        <v>4</v>
      </c>
      <c r="D129" s="421" t="s">
        <v>98</v>
      </c>
      <c r="E129" s="421" t="s">
        <v>25</v>
      </c>
      <c r="F129" s="421" t="s">
        <v>99</v>
      </c>
      <c r="G129" s="70" t="s">
        <v>37</v>
      </c>
      <c r="H129" s="483" t="s">
        <v>100</v>
      </c>
      <c r="I129" s="501" t="s">
        <v>39</v>
      </c>
      <c r="J129" s="513" t="s">
        <v>112</v>
      </c>
      <c r="K129" s="503" t="s">
        <v>11</v>
      </c>
      <c r="L129" s="504"/>
      <c r="M129" s="504"/>
      <c r="N129" s="505"/>
    </row>
    <row r="130" spans="1:14" s="58" customFormat="1" ht="30" customHeight="1">
      <c r="A130" s="420"/>
      <c r="B130" s="419"/>
      <c r="C130" s="420"/>
      <c r="D130" s="421"/>
      <c r="E130" s="421"/>
      <c r="F130" s="421"/>
      <c r="G130" s="69" t="s">
        <v>12</v>
      </c>
      <c r="H130" s="483"/>
      <c r="I130" s="501"/>
      <c r="J130" s="514"/>
      <c r="K130" s="72" t="s">
        <v>113</v>
      </c>
      <c r="L130" s="72" t="s">
        <v>114</v>
      </c>
      <c r="M130" s="72" t="s">
        <v>115</v>
      </c>
      <c r="N130" s="72" t="s">
        <v>116</v>
      </c>
    </row>
    <row r="131" spans="1:14" s="58" customFormat="1">
      <c r="A131" s="96" t="str">
        <f t="shared" ref="A131:C135" si="17">A36</f>
        <v>VELA V.5E</v>
      </c>
      <c r="B131" s="100">
        <f t="shared" si="17"/>
        <v>9406180</v>
      </c>
      <c r="C131" s="96" t="str">
        <f t="shared" si="17"/>
        <v>VLB 5E</v>
      </c>
      <c r="D131" s="79">
        <f>G131-2</f>
        <v>45168</v>
      </c>
      <c r="E131" s="79">
        <f>G131-2</f>
        <v>45168</v>
      </c>
      <c r="F131" s="79">
        <f>G131-3</f>
        <v>45167</v>
      </c>
      <c r="G131" s="97">
        <f t="shared" ref="G131:I132" si="18">G36</f>
        <v>45170</v>
      </c>
      <c r="H131" s="166" t="str">
        <f t="shared" si="18"/>
        <v>ZIM MOUNT RAINIER V.1E (ZR1/1E)</v>
      </c>
      <c r="I131" s="167">
        <f t="shared" si="18"/>
        <v>45179</v>
      </c>
      <c r="J131" s="168">
        <f>I131+19</f>
        <v>45198</v>
      </c>
      <c r="K131" s="168">
        <f>J131+3</f>
        <v>45201</v>
      </c>
      <c r="L131" s="169">
        <f>L132</f>
        <v>45210</v>
      </c>
      <c r="M131" s="170">
        <f>M132</f>
        <v>45213</v>
      </c>
      <c r="N131" s="170">
        <f>N132</f>
        <v>45219</v>
      </c>
    </row>
    <row r="132" spans="1:14" s="58" customFormat="1">
      <c r="A132" s="108" t="str">
        <f t="shared" si="17"/>
        <v>NAVIOS AMARILLO V.48E</v>
      </c>
      <c r="B132" s="100">
        <f t="shared" si="17"/>
        <v>9324849</v>
      </c>
      <c r="C132" s="108" t="str">
        <f t="shared" si="17"/>
        <v>NA7 48E</v>
      </c>
      <c r="D132" s="104">
        <f>G132-2</f>
        <v>45175</v>
      </c>
      <c r="E132" s="104">
        <f>G132-2</f>
        <v>45175</v>
      </c>
      <c r="F132" s="104">
        <f>G132-3</f>
        <v>45174</v>
      </c>
      <c r="G132" s="108">
        <f t="shared" si="18"/>
        <v>45177</v>
      </c>
      <c r="H132" s="99" t="str">
        <f t="shared" si="18"/>
        <v>ZIM USA V.5E (AEC/5E)</v>
      </c>
      <c r="I132" s="98">
        <f t="shared" si="18"/>
        <v>45186</v>
      </c>
      <c r="J132" s="168">
        <f>I132+19</f>
        <v>45205</v>
      </c>
      <c r="K132" s="168">
        <f>J132+3</f>
        <v>45208</v>
      </c>
      <c r="L132" s="171">
        <f>J132+5</f>
        <v>45210</v>
      </c>
      <c r="M132" s="172">
        <f>J132+8</f>
        <v>45213</v>
      </c>
      <c r="N132" s="173">
        <f>J132+14</f>
        <v>45219</v>
      </c>
    </row>
    <row r="133" spans="1:14" s="58" customFormat="1">
      <c r="A133" s="174" t="str">
        <f t="shared" si="17"/>
        <v>SEASPAN LONCOMILLA V.12E</v>
      </c>
      <c r="B133" s="100">
        <f t="shared" si="17"/>
        <v>9437385</v>
      </c>
      <c r="C133" s="99" t="str">
        <f t="shared" si="17"/>
        <v>SL7 12E</v>
      </c>
      <c r="D133" s="86">
        <f>G133-3</f>
        <v>45181</v>
      </c>
      <c r="E133" s="79">
        <f>G133-3</f>
        <v>45181</v>
      </c>
      <c r="F133" s="79">
        <f>G133-3</f>
        <v>45181</v>
      </c>
      <c r="G133" s="101">
        <f t="shared" ref="G133:H135" si="19">G38</f>
        <v>45184</v>
      </c>
      <c r="H133" s="99" t="str">
        <f t="shared" si="19"/>
        <v>ZIM MOUNT DENALI V.2E (ZIF/2E)</v>
      </c>
      <c r="I133" s="98">
        <f>I132+7</f>
        <v>45193</v>
      </c>
      <c r="J133" s="168">
        <f>I133+19</f>
        <v>45212</v>
      </c>
      <c r="K133" s="168">
        <f>J133+3</f>
        <v>45215</v>
      </c>
      <c r="L133" s="171">
        <f>J133+5</f>
        <v>45217</v>
      </c>
      <c r="M133" s="172">
        <f>J133+8</f>
        <v>45220</v>
      </c>
      <c r="N133" s="173">
        <f>J133+14</f>
        <v>45226</v>
      </c>
    </row>
    <row r="134" spans="1:14" s="58" customFormat="1">
      <c r="A134" s="108" t="str">
        <f t="shared" si="17"/>
        <v>ZIM CARMEL  V.17E</v>
      </c>
      <c r="B134" s="100" t="str">
        <f t="shared" si="17"/>
        <v>9395927</v>
      </c>
      <c r="C134" s="108" t="str">
        <f t="shared" si="17"/>
        <v>UXH 17E</v>
      </c>
      <c r="D134" s="104">
        <f>G134-3</f>
        <v>45188</v>
      </c>
      <c r="E134" s="104">
        <f>G134-3</f>
        <v>45188</v>
      </c>
      <c r="F134" s="104">
        <f>G134-3</f>
        <v>45188</v>
      </c>
      <c r="G134" s="108">
        <f t="shared" si="19"/>
        <v>45191</v>
      </c>
      <c r="H134" s="99" t="str">
        <f t="shared" si="19"/>
        <v>ZIM MOUNT EVEREST V.3E (ZE5/3E)</v>
      </c>
      <c r="I134" s="98">
        <f>I133+7</f>
        <v>45200</v>
      </c>
      <c r="J134" s="168">
        <f>I134+19</f>
        <v>45219</v>
      </c>
      <c r="K134" s="168">
        <f>J134+3</f>
        <v>45222</v>
      </c>
      <c r="L134" s="171">
        <f>J134+5</f>
        <v>45224</v>
      </c>
      <c r="M134" s="172">
        <f>J134+8</f>
        <v>45227</v>
      </c>
      <c r="N134" s="173">
        <f>J134+14</f>
        <v>45233</v>
      </c>
    </row>
    <row r="135" spans="1:14" s="58" customFormat="1">
      <c r="A135" s="108" t="str">
        <f t="shared" si="17"/>
        <v>STAMATIS B  V.272E</v>
      </c>
      <c r="B135" s="100" t="str">
        <f t="shared" si="17"/>
        <v>9280811</v>
      </c>
      <c r="C135" s="108" t="str">
        <f t="shared" si="17"/>
        <v>TM5 272E</v>
      </c>
      <c r="D135" s="103">
        <f>G135-3</f>
        <v>45195</v>
      </c>
      <c r="E135" s="104">
        <f>G135-3</f>
        <v>45195</v>
      </c>
      <c r="F135" s="104">
        <f>G135-3</f>
        <v>45195</v>
      </c>
      <c r="G135" s="108">
        <f t="shared" si="19"/>
        <v>45198</v>
      </c>
      <c r="H135" s="99" t="str">
        <f t="shared" si="19"/>
        <v>ZIM THAILAND V.5E (ACJ/5E)</v>
      </c>
      <c r="I135" s="98">
        <f>I134+7</f>
        <v>45207</v>
      </c>
      <c r="J135" s="168">
        <f>I135+19</f>
        <v>45226</v>
      </c>
      <c r="K135" s="168">
        <f>J135+3</f>
        <v>45229</v>
      </c>
      <c r="L135" s="171">
        <f>J135+5</f>
        <v>45231</v>
      </c>
      <c r="M135" s="172">
        <f>J135+8</f>
        <v>45234</v>
      </c>
      <c r="N135" s="173">
        <f>J135+14</f>
        <v>45240</v>
      </c>
    </row>
    <row r="136" spans="1:14" s="55" customFormat="1">
      <c r="A136" s="487" t="s">
        <v>117</v>
      </c>
      <c r="B136" s="487"/>
      <c r="C136" s="487"/>
      <c r="D136" s="487"/>
      <c r="E136" s="487"/>
      <c r="F136" s="487"/>
      <c r="G136" s="487"/>
      <c r="H136" s="487"/>
      <c r="I136" s="487"/>
      <c r="J136" s="487"/>
      <c r="K136" s="487"/>
      <c r="L136" s="487"/>
      <c r="M136" s="487"/>
      <c r="N136" s="487"/>
    </row>
    <row r="137" spans="1:14" ht="15.6" customHeight="1">
      <c r="A137" s="475" t="s">
        <v>109</v>
      </c>
      <c r="B137" s="475"/>
      <c r="C137" s="475"/>
      <c r="D137" s="475"/>
      <c r="E137" s="475"/>
      <c r="F137" s="475"/>
      <c r="G137" s="475"/>
      <c r="H137" s="475"/>
      <c r="I137" s="475"/>
      <c r="J137" s="475"/>
      <c r="K137" s="475"/>
      <c r="L137" s="475"/>
      <c r="M137" s="475"/>
      <c r="N137" s="475"/>
    </row>
    <row r="138" spans="1:14" s="55" customFormat="1" ht="15.6" customHeight="1">
      <c r="A138" s="506"/>
      <c r="B138" s="506"/>
      <c r="C138" s="506"/>
      <c r="D138" s="506"/>
      <c r="E138" s="506"/>
      <c r="F138" s="506"/>
      <c r="G138" s="506"/>
      <c r="H138" s="506"/>
      <c r="I138" s="506"/>
      <c r="J138" s="58"/>
      <c r="K138" s="58"/>
      <c r="L138" s="68"/>
      <c r="M138" s="68"/>
      <c r="N138" s="68"/>
    </row>
    <row r="139" spans="1:14" s="55" customFormat="1">
      <c r="A139" s="481" t="s">
        <v>118</v>
      </c>
      <c r="B139" s="363" t="s">
        <v>119</v>
      </c>
      <c r="C139" s="364"/>
      <c r="D139" s="364"/>
      <c r="E139" s="364"/>
      <c r="F139" s="364"/>
      <c r="G139" s="364"/>
      <c r="H139" s="364"/>
      <c r="I139" s="364"/>
      <c r="J139" s="364"/>
      <c r="K139" s="364"/>
      <c r="L139" s="364"/>
      <c r="M139" s="364"/>
      <c r="N139" s="365"/>
    </row>
    <row r="140" spans="1:14" s="55" customFormat="1" ht="15.6" customHeight="1">
      <c r="A140" s="481"/>
      <c r="B140" s="507" t="s">
        <v>33</v>
      </c>
      <c r="C140" s="508"/>
      <c r="D140" s="508"/>
      <c r="E140" s="508"/>
      <c r="F140" s="508"/>
      <c r="G140" s="508"/>
      <c r="H140" s="508"/>
      <c r="I140" s="508"/>
      <c r="J140" s="508"/>
      <c r="K140" s="508"/>
      <c r="L140" s="508"/>
      <c r="M140" s="508"/>
      <c r="N140" s="509"/>
    </row>
    <row r="141" spans="1:14" s="55" customFormat="1" ht="15.6" customHeight="1">
      <c r="A141" s="481"/>
      <c r="B141" s="510" t="s">
        <v>1</v>
      </c>
      <c r="C141" s="511"/>
      <c r="D141" s="511"/>
      <c r="E141" s="511"/>
      <c r="F141" s="511"/>
      <c r="G141" s="511"/>
      <c r="H141" s="511"/>
      <c r="I141" s="511"/>
      <c r="J141" s="511"/>
      <c r="K141" s="511"/>
      <c r="L141" s="511"/>
      <c r="M141" s="511"/>
      <c r="N141" s="512"/>
    </row>
    <row r="142" spans="1:14" s="55" customFormat="1" ht="15" customHeight="1">
      <c r="A142" s="420" t="s">
        <v>2</v>
      </c>
      <c r="B142" s="419" t="s">
        <v>3</v>
      </c>
      <c r="C142" s="420" t="s">
        <v>4</v>
      </c>
      <c r="D142" s="421" t="s">
        <v>98</v>
      </c>
      <c r="E142" s="421" t="s">
        <v>25</v>
      </c>
      <c r="F142" s="421" t="s">
        <v>99</v>
      </c>
      <c r="G142" s="70" t="s">
        <v>37</v>
      </c>
      <c r="H142" s="483" t="s">
        <v>100</v>
      </c>
      <c r="I142" s="501" t="s">
        <v>39</v>
      </c>
      <c r="J142" s="502" t="s">
        <v>112</v>
      </c>
      <c r="K142" s="503" t="s">
        <v>11</v>
      </c>
      <c r="L142" s="504"/>
      <c r="M142" s="504"/>
      <c r="N142" s="505"/>
    </row>
    <row r="143" spans="1:14" s="58" customFormat="1" ht="45" customHeight="1">
      <c r="A143" s="420"/>
      <c r="B143" s="419"/>
      <c r="C143" s="420"/>
      <c r="D143" s="421"/>
      <c r="E143" s="421"/>
      <c r="F143" s="421"/>
      <c r="G143" s="69" t="s">
        <v>12</v>
      </c>
      <c r="H143" s="483"/>
      <c r="I143" s="501"/>
      <c r="J143" s="502"/>
      <c r="K143" s="72" t="s">
        <v>120</v>
      </c>
      <c r="L143" s="72" t="s">
        <v>121</v>
      </c>
      <c r="M143" s="72" t="s">
        <v>122</v>
      </c>
      <c r="N143" s="72" t="s">
        <v>123</v>
      </c>
    </row>
    <row r="144" spans="1:14" s="58" customFormat="1">
      <c r="A144" s="96" t="str">
        <f t="shared" ref="A144:C148" si="20">A36</f>
        <v>VELA V.5E</v>
      </c>
      <c r="B144" s="175">
        <f t="shared" si="20"/>
        <v>9406180</v>
      </c>
      <c r="C144" s="96" t="str">
        <f t="shared" si="20"/>
        <v>VLB 5E</v>
      </c>
      <c r="D144" s="79">
        <f>G144-2</f>
        <v>45168</v>
      </c>
      <c r="E144" s="79">
        <f>G144-2</f>
        <v>45168</v>
      </c>
      <c r="F144" s="79">
        <f>G144-3</f>
        <v>45167</v>
      </c>
      <c r="G144" s="97">
        <f t="shared" ref="G144:I145" si="21">G36</f>
        <v>45170</v>
      </c>
      <c r="H144" s="166" t="str">
        <f t="shared" si="21"/>
        <v>ZIM MOUNT RAINIER V.1E (ZR1/1E)</v>
      </c>
      <c r="I144" s="167">
        <f t="shared" si="21"/>
        <v>45179</v>
      </c>
      <c r="J144" s="158">
        <f>I144+20</f>
        <v>45199</v>
      </c>
      <c r="K144" s="158">
        <f>J144+5</f>
        <v>45204</v>
      </c>
      <c r="L144" s="160">
        <f>J144+7</f>
        <v>45206</v>
      </c>
      <c r="M144" s="160">
        <f>J144+11</f>
        <v>45210</v>
      </c>
      <c r="N144" s="176">
        <f>J144+14</f>
        <v>45213</v>
      </c>
    </row>
    <row r="145" spans="1:15" s="58" customFormat="1">
      <c r="A145" s="108" t="str">
        <f t="shared" si="20"/>
        <v>NAVIOS AMARILLO V.48E</v>
      </c>
      <c r="B145" s="100">
        <f t="shared" si="20"/>
        <v>9324849</v>
      </c>
      <c r="C145" s="108" t="str">
        <f t="shared" si="20"/>
        <v>NA7 48E</v>
      </c>
      <c r="D145" s="104">
        <f>G145-2</f>
        <v>45175</v>
      </c>
      <c r="E145" s="104">
        <f>G145-2</f>
        <v>45175</v>
      </c>
      <c r="F145" s="104">
        <f>G145-3</f>
        <v>45174</v>
      </c>
      <c r="G145" s="108">
        <f t="shared" si="21"/>
        <v>45177</v>
      </c>
      <c r="H145" s="99" t="str">
        <f t="shared" si="21"/>
        <v>ZIM USA V.5E (AEC/5E)</v>
      </c>
      <c r="I145" s="98">
        <f t="shared" si="21"/>
        <v>45186</v>
      </c>
      <c r="J145" s="158">
        <f>I145+20</f>
        <v>45206</v>
      </c>
      <c r="K145" s="158">
        <f>J145+5</f>
        <v>45211</v>
      </c>
      <c r="L145" s="160">
        <f>J145+7</f>
        <v>45213</v>
      </c>
      <c r="M145" s="160">
        <f>J145+11</f>
        <v>45217</v>
      </c>
      <c r="N145" s="177">
        <f>J145+14</f>
        <v>45220</v>
      </c>
    </row>
    <row r="146" spans="1:15" s="58" customFormat="1">
      <c r="A146" s="178" t="str">
        <f t="shared" si="20"/>
        <v>SEASPAN LONCOMILLA V.12E</v>
      </c>
      <c r="B146" s="100">
        <f t="shared" si="20"/>
        <v>9437385</v>
      </c>
      <c r="C146" s="99" t="str">
        <f t="shared" si="20"/>
        <v>SL7 12E</v>
      </c>
      <c r="D146" s="86">
        <f>G146-3</f>
        <v>45181</v>
      </c>
      <c r="E146" s="79">
        <f>G146-3</f>
        <v>45181</v>
      </c>
      <c r="F146" s="79">
        <f>G146-3</f>
        <v>45181</v>
      </c>
      <c r="G146" s="101">
        <f t="shared" ref="G146:H148" si="22">G38</f>
        <v>45184</v>
      </c>
      <c r="H146" s="99" t="str">
        <f t="shared" si="22"/>
        <v>ZIM MOUNT DENALI V.2E (ZIF/2E)</v>
      </c>
      <c r="I146" s="98">
        <f>I145+7</f>
        <v>45193</v>
      </c>
      <c r="J146" s="158">
        <f>I146+20</f>
        <v>45213</v>
      </c>
      <c r="K146" s="158">
        <f>J146+5</f>
        <v>45218</v>
      </c>
      <c r="L146" s="160">
        <f>J146+7</f>
        <v>45220</v>
      </c>
      <c r="M146" s="160">
        <f>J146+14</f>
        <v>45227</v>
      </c>
      <c r="N146" s="177">
        <f>J146+14</f>
        <v>45227</v>
      </c>
    </row>
    <row r="147" spans="1:15" s="58" customFormat="1">
      <c r="A147" s="108" t="str">
        <f t="shared" si="20"/>
        <v>ZIM CARMEL  V.17E</v>
      </c>
      <c r="B147" s="100" t="str">
        <f t="shared" si="20"/>
        <v>9395927</v>
      </c>
      <c r="C147" s="108" t="str">
        <f t="shared" si="20"/>
        <v>UXH 17E</v>
      </c>
      <c r="D147" s="104">
        <f>G147-3</f>
        <v>45188</v>
      </c>
      <c r="E147" s="104">
        <f>G147-3</f>
        <v>45188</v>
      </c>
      <c r="F147" s="104">
        <f>G147-3</f>
        <v>45188</v>
      </c>
      <c r="G147" s="108">
        <f t="shared" si="22"/>
        <v>45191</v>
      </c>
      <c r="H147" s="99" t="str">
        <f t="shared" si="22"/>
        <v>ZIM MOUNT EVEREST V.3E (ZE5/3E)</v>
      </c>
      <c r="I147" s="98">
        <f>I146+7</f>
        <v>45200</v>
      </c>
      <c r="J147" s="158">
        <f>I147+20</f>
        <v>45220</v>
      </c>
      <c r="K147" s="158">
        <f>J147+5</f>
        <v>45225</v>
      </c>
      <c r="L147" s="160">
        <f>J147+7</f>
        <v>45227</v>
      </c>
      <c r="M147" s="160">
        <f>J147+14</f>
        <v>45234</v>
      </c>
      <c r="N147" s="177">
        <f>J147+14</f>
        <v>45234</v>
      </c>
    </row>
    <row r="148" spans="1:15" s="58" customFormat="1">
      <c r="A148" s="108" t="str">
        <f t="shared" si="20"/>
        <v>STAMATIS B  V.272E</v>
      </c>
      <c r="B148" s="100" t="str">
        <f t="shared" si="20"/>
        <v>9280811</v>
      </c>
      <c r="C148" s="108" t="str">
        <f t="shared" si="20"/>
        <v>TM5 272E</v>
      </c>
      <c r="D148" s="103">
        <f>G148-3</f>
        <v>45195</v>
      </c>
      <c r="E148" s="104">
        <f>G148-3</f>
        <v>45195</v>
      </c>
      <c r="F148" s="104">
        <f>G148-3</f>
        <v>45195</v>
      </c>
      <c r="G148" s="108">
        <f t="shared" si="22"/>
        <v>45198</v>
      </c>
      <c r="H148" s="99" t="str">
        <f t="shared" si="22"/>
        <v>ZIM THAILAND V.5E (ACJ/5E)</v>
      </c>
      <c r="I148" s="98">
        <f>I147+7</f>
        <v>45207</v>
      </c>
      <c r="J148" s="158">
        <f>I148+20</f>
        <v>45227</v>
      </c>
      <c r="K148" s="158">
        <f>J148+5</f>
        <v>45232</v>
      </c>
      <c r="L148" s="160">
        <f>J148+7</f>
        <v>45234</v>
      </c>
      <c r="M148" s="160">
        <f>J148+14</f>
        <v>45241</v>
      </c>
      <c r="N148" s="177">
        <f>J148+14</f>
        <v>45241</v>
      </c>
    </row>
    <row r="149" spans="1:15" s="55" customFormat="1" ht="15" customHeight="1">
      <c r="A149" s="451" t="s">
        <v>117</v>
      </c>
      <c r="B149" s="452"/>
      <c r="C149" s="452"/>
      <c r="D149" s="452"/>
      <c r="E149" s="452"/>
      <c r="F149" s="452"/>
      <c r="G149" s="452"/>
      <c r="H149" s="452"/>
      <c r="I149" s="452"/>
      <c r="J149" s="452"/>
      <c r="K149" s="452"/>
      <c r="L149" s="452"/>
      <c r="M149" s="452"/>
      <c r="N149" s="453"/>
    </row>
    <row r="150" spans="1:15" ht="15" customHeight="1">
      <c r="A150" s="454" t="s">
        <v>109</v>
      </c>
      <c r="B150" s="455"/>
      <c r="C150" s="455"/>
      <c r="D150" s="455"/>
      <c r="E150" s="455"/>
      <c r="F150" s="455"/>
      <c r="G150" s="455"/>
      <c r="H150" s="455"/>
      <c r="I150" s="455"/>
      <c r="J150" s="455"/>
      <c r="K150" s="455"/>
      <c r="L150" s="455"/>
      <c r="M150" s="455"/>
      <c r="N150" s="456"/>
    </row>
    <row r="151" spans="1:15" s="55" customFormat="1">
      <c r="A151" s="33"/>
      <c r="B151" s="38"/>
      <c r="C151" s="34"/>
      <c r="D151" s="34"/>
      <c r="E151" s="34"/>
      <c r="F151" s="34"/>
      <c r="G151" s="34"/>
      <c r="H151" s="34"/>
      <c r="I151" s="34"/>
      <c r="J151" s="58"/>
      <c r="K151" s="58"/>
      <c r="L151" s="68"/>
      <c r="M151" s="68"/>
      <c r="N151" s="68"/>
    </row>
    <row r="152" spans="1:15" s="55" customFormat="1">
      <c r="A152" s="401" t="s">
        <v>124</v>
      </c>
      <c r="B152" s="382" t="s">
        <v>125</v>
      </c>
      <c r="C152" s="382"/>
      <c r="D152" s="382"/>
      <c r="E152" s="382"/>
      <c r="F152" s="382"/>
      <c r="G152" s="382"/>
      <c r="H152" s="382"/>
      <c r="I152" s="382"/>
      <c r="J152" s="58"/>
      <c r="K152" s="58"/>
      <c r="L152" s="58"/>
      <c r="M152" s="68"/>
      <c r="N152" s="68"/>
    </row>
    <row r="153" spans="1:15" s="55" customFormat="1" ht="15.6" customHeight="1">
      <c r="A153" s="401"/>
      <c r="B153" s="385" t="s">
        <v>126</v>
      </c>
      <c r="C153" s="385"/>
      <c r="D153" s="385"/>
      <c r="E153" s="385"/>
      <c r="F153" s="385"/>
      <c r="G153" s="385"/>
      <c r="H153" s="385"/>
      <c r="I153" s="385"/>
      <c r="J153" s="58"/>
      <c r="K153" s="58"/>
      <c r="L153" s="58"/>
      <c r="M153" s="68"/>
      <c r="N153" s="68"/>
    </row>
    <row r="154" spans="1:15" s="55" customFormat="1" ht="15" customHeight="1">
      <c r="A154" s="401"/>
      <c r="B154" s="385" t="s">
        <v>127</v>
      </c>
      <c r="C154" s="385"/>
      <c r="D154" s="385"/>
      <c r="E154" s="385"/>
      <c r="F154" s="385"/>
      <c r="G154" s="385"/>
      <c r="H154" s="385"/>
      <c r="I154" s="385"/>
      <c r="J154" s="58"/>
      <c r="K154" s="58"/>
      <c r="L154" s="58"/>
      <c r="M154" s="58"/>
      <c r="N154" s="58"/>
      <c r="O154" s="54"/>
    </row>
    <row r="155" spans="1:15" s="55" customFormat="1" ht="15" customHeight="1">
      <c r="A155" s="388" t="s">
        <v>2</v>
      </c>
      <c r="B155" s="389" t="s">
        <v>3</v>
      </c>
      <c r="C155" s="388" t="s">
        <v>4</v>
      </c>
      <c r="D155" s="390" t="s">
        <v>98</v>
      </c>
      <c r="E155" s="390" t="s">
        <v>25</v>
      </c>
      <c r="F155" s="406" t="s">
        <v>128</v>
      </c>
      <c r="G155" s="180" t="s">
        <v>37</v>
      </c>
      <c r="H155" s="369" t="s">
        <v>129</v>
      </c>
      <c r="I155" s="369"/>
      <c r="J155" s="68"/>
      <c r="K155" s="58"/>
      <c r="L155" s="58"/>
      <c r="M155" s="58"/>
      <c r="N155" s="58"/>
      <c r="O155" s="54"/>
    </row>
    <row r="156" spans="1:15" s="55" customFormat="1" ht="75">
      <c r="A156" s="388"/>
      <c r="B156" s="389"/>
      <c r="C156" s="388"/>
      <c r="D156" s="390"/>
      <c r="E156" s="390"/>
      <c r="F156" s="406"/>
      <c r="G156" s="182" t="s">
        <v>12</v>
      </c>
      <c r="H156" s="180" t="s">
        <v>130</v>
      </c>
      <c r="I156" s="180" t="s">
        <v>131</v>
      </c>
      <c r="J156" s="68"/>
      <c r="K156" s="58"/>
      <c r="L156" s="58"/>
      <c r="M156" s="68"/>
      <c r="N156" s="68"/>
    </row>
    <row r="157" spans="1:15" s="55" customFormat="1">
      <c r="A157" s="183" t="s">
        <v>457</v>
      </c>
      <c r="B157" s="184"/>
      <c r="C157" s="183" t="s">
        <v>461</v>
      </c>
      <c r="D157" s="185">
        <f>G157-1</f>
        <v>45174</v>
      </c>
      <c r="E157" s="185">
        <f>G157-1</f>
        <v>45174</v>
      </c>
      <c r="F157" s="185">
        <f>G157-2</f>
        <v>45173</v>
      </c>
      <c r="G157" s="185">
        <v>45175</v>
      </c>
      <c r="H157" s="186">
        <f>G157+3</f>
        <v>45178</v>
      </c>
      <c r="I157" s="186">
        <f>G157+6</f>
        <v>45181</v>
      </c>
      <c r="J157" s="68"/>
      <c r="K157" s="68"/>
      <c r="L157" s="68"/>
      <c r="M157" s="68"/>
      <c r="N157" s="68"/>
    </row>
    <row r="158" spans="1:15" s="55" customFormat="1">
      <c r="A158" s="183" t="s">
        <v>458</v>
      </c>
      <c r="B158" s="184"/>
      <c r="C158" s="183" t="s">
        <v>462</v>
      </c>
      <c r="D158" s="185">
        <f>G158-1</f>
        <v>45181</v>
      </c>
      <c r="E158" s="185">
        <f>G158-1</f>
        <v>45181</v>
      </c>
      <c r="F158" s="185">
        <f>G158-2</f>
        <v>45180</v>
      </c>
      <c r="G158" s="185">
        <v>45182</v>
      </c>
      <c r="H158" s="186">
        <f>G158+3</f>
        <v>45185</v>
      </c>
      <c r="I158" s="186">
        <f>G158+6</f>
        <v>45188</v>
      </c>
      <c r="J158" s="68"/>
      <c r="K158" s="68"/>
      <c r="L158" s="68"/>
      <c r="M158" s="68"/>
      <c r="N158" s="68"/>
    </row>
    <row r="159" spans="1:15" s="55" customFormat="1">
      <c r="A159" s="183" t="s">
        <v>459</v>
      </c>
      <c r="B159" s="184"/>
      <c r="C159" s="183" t="s">
        <v>463</v>
      </c>
      <c r="D159" s="185">
        <f>G159-1</f>
        <v>45188</v>
      </c>
      <c r="E159" s="185">
        <f>G159-1</f>
        <v>45188</v>
      </c>
      <c r="F159" s="185">
        <f>G159-2</f>
        <v>45187</v>
      </c>
      <c r="G159" s="185">
        <v>45189</v>
      </c>
      <c r="H159" s="186">
        <f>G159+3</f>
        <v>45192</v>
      </c>
      <c r="I159" s="186">
        <f>G159+6</f>
        <v>45195</v>
      </c>
      <c r="J159" s="187"/>
      <c r="K159" s="188"/>
      <c r="L159" s="189"/>
      <c r="M159" s="68"/>
      <c r="N159" s="68"/>
    </row>
    <row r="160" spans="1:15" s="55" customFormat="1">
      <c r="A160" s="183" t="s">
        <v>460</v>
      </c>
      <c r="B160" s="184"/>
      <c r="C160" s="183" t="s">
        <v>464</v>
      </c>
      <c r="D160" s="185">
        <f>G160-1</f>
        <v>45195</v>
      </c>
      <c r="E160" s="185">
        <f>G160-1</f>
        <v>45195</v>
      </c>
      <c r="F160" s="185">
        <f>G160-2</f>
        <v>45194</v>
      </c>
      <c r="G160" s="185">
        <v>45196</v>
      </c>
      <c r="H160" s="186">
        <f>G160+3</f>
        <v>45199</v>
      </c>
      <c r="I160" s="186">
        <f>G160+6</f>
        <v>45202</v>
      </c>
      <c r="J160" s="187"/>
      <c r="K160" s="188"/>
      <c r="L160" s="189"/>
      <c r="M160" s="68"/>
      <c r="N160" s="68"/>
    </row>
    <row r="161" spans="1:14" s="55" customFormat="1" ht="15" customHeight="1">
      <c r="A161" s="499" t="s">
        <v>132</v>
      </c>
      <c r="B161" s="499"/>
      <c r="C161" s="499"/>
      <c r="D161" s="499"/>
      <c r="E161" s="499"/>
      <c r="F161" s="499"/>
      <c r="G161" s="499"/>
      <c r="H161" s="499"/>
      <c r="I161" s="499"/>
      <c r="J161" s="68"/>
      <c r="K161" s="68"/>
      <c r="L161" s="68"/>
      <c r="M161" s="68"/>
      <c r="N161" s="68"/>
    </row>
    <row r="162" spans="1:14" s="55" customFormat="1" ht="15" customHeight="1">
      <c r="A162" s="499" t="s">
        <v>133</v>
      </c>
      <c r="B162" s="499"/>
      <c r="C162" s="499"/>
      <c r="D162" s="499"/>
      <c r="E162" s="499"/>
      <c r="F162" s="499"/>
      <c r="G162" s="499"/>
      <c r="H162" s="499"/>
      <c r="I162" s="499"/>
      <c r="J162" s="68"/>
      <c r="K162" s="68"/>
      <c r="L162" s="68"/>
      <c r="M162" s="68"/>
      <c r="N162" s="68"/>
    </row>
    <row r="163" spans="1:14" s="55" customFormat="1" ht="15" customHeight="1">
      <c r="A163" s="499" t="s">
        <v>134</v>
      </c>
      <c r="B163" s="499"/>
      <c r="C163" s="499"/>
      <c r="D163" s="499"/>
      <c r="E163" s="499"/>
      <c r="F163" s="499"/>
      <c r="G163" s="499"/>
      <c r="H163" s="499"/>
      <c r="I163" s="499"/>
      <c r="J163" s="68"/>
      <c r="K163" s="68"/>
      <c r="L163" s="68"/>
      <c r="M163" s="68"/>
      <c r="N163" s="68"/>
    </row>
    <row r="164" spans="1:14" s="55" customFormat="1" ht="15" customHeight="1">
      <c r="A164" s="500" t="s">
        <v>109</v>
      </c>
      <c r="B164" s="500"/>
      <c r="C164" s="500"/>
      <c r="D164" s="500"/>
      <c r="E164" s="500"/>
      <c r="F164" s="500"/>
      <c r="G164" s="500"/>
      <c r="H164" s="500"/>
      <c r="I164" s="500"/>
      <c r="J164"/>
      <c r="K164"/>
      <c r="L164" s="68"/>
      <c r="M164" s="68"/>
      <c r="N164" s="68"/>
    </row>
    <row r="165" spans="1:14" s="55" customFormat="1">
      <c r="A165" s="1"/>
      <c r="B165" s="37"/>
      <c r="C165" s="1"/>
      <c r="D165" s="1"/>
      <c r="E165" s="1"/>
      <c r="F165" s="1"/>
      <c r="G165" s="1"/>
      <c r="H165" s="1"/>
      <c r="I165" s="1"/>
      <c r="J165"/>
      <c r="K165"/>
      <c r="L165" s="68"/>
      <c r="M165" s="68"/>
      <c r="N165" s="68"/>
    </row>
    <row r="166" spans="1:14" s="55" customFormat="1" hidden="1">
      <c r="A166" s="401" t="s">
        <v>135</v>
      </c>
      <c r="B166" s="382" t="s">
        <v>136</v>
      </c>
      <c r="C166" s="382"/>
      <c r="D166" s="382"/>
      <c r="E166" s="382"/>
      <c r="F166" s="382"/>
      <c r="G166" s="382"/>
      <c r="H166" s="382"/>
      <c r="I166" s="382"/>
      <c r="J166" s="382"/>
      <c r="K166"/>
      <c r="L166" s="68"/>
      <c r="M166" s="68"/>
      <c r="N166" s="68"/>
    </row>
    <row r="167" spans="1:14" s="55" customFormat="1" hidden="1">
      <c r="A167" s="401"/>
      <c r="B167" s="385" t="s">
        <v>137</v>
      </c>
      <c r="C167" s="385"/>
      <c r="D167" s="385"/>
      <c r="E167" s="385"/>
      <c r="F167" s="385"/>
      <c r="G167" s="385"/>
      <c r="H167" s="385"/>
      <c r="I167" s="385"/>
      <c r="J167" s="385"/>
      <c r="K167"/>
      <c r="L167" s="68"/>
      <c r="M167" s="68"/>
      <c r="N167" s="68"/>
    </row>
    <row r="168" spans="1:14" s="55" customFormat="1" hidden="1">
      <c r="A168" s="401"/>
      <c r="B168" s="385" t="s">
        <v>138</v>
      </c>
      <c r="C168" s="385"/>
      <c r="D168" s="385"/>
      <c r="E168" s="385"/>
      <c r="F168" s="385"/>
      <c r="G168" s="385"/>
      <c r="H168" s="385"/>
      <c r="I168" s="385"/>
      <c r="J168" s="385"/>
      <c r="K168"/>
      <c r="L168" s="68"/>
      <c r="M168" s="68"/>
      <c r="N168" s="68"/>
    </row>
    <row r="169" spans="1:14" s="55" customFormat="1" hidden="1">
      <c r="A169" s="388" t="s">
        <v>2</v>
      </c>
      <c r="B169" s="389" t="s">
        <v>3</v>
      </c>
      <c r="C169" s="388" t="s">
        <v>4</v>
      </c>
      <c r="D169" s="390" t="s">
        <v>98</v>
      </c>
      <c r="E169" s="390" t="s">
        <v>25</v>
      </c>
      <c r="F169" s="406" t="s">
        <v>139</v>
      </c>
      <c r="G169" s="180" t="s">
        <v>37</v>
      </c>
      <c r="H169" s="369" t="s">
        <v>129</v>
      </c>
      <c r="I169" s="369"/>
      <c r="J169" s="369"/>
      <c r="K169"/>
      <c r="L169" s="68"/>
      <c r="M169" s="68"/>
      <c r="N169" s="68"/>
    </row>
    <row r="170" spans="1:14" s="55" customFormat="1" ht="45" hidden="1">
      <c r="A170" s="388"/>
      <c r="B170" s="389"/>
      <c r="C170" s="388"/>
      <c r="D170" s="390"/>
      <c r="E170" s="390"/>
      <c r="F170" s="406"/>
      <c r="G170" s="182" t="s">
        <v>12</v>
      </c>
      <c r="H170" s="180" t="s">
        <v>140</v>
      </c>
      <c r="I170" s="180" t="s">
        <v>141</v>
      </c>
      <c r="J170" s="180" t="s">
        <v>142</v>
      </c>
      <c r="K170"/>
      <c r="L170" s="68"/>
      <c r="M170" s="68"/>
      <c r="N170" s="68"/>
    </row>
    <row r="171" spans="1:14" s="55" customFormat="1" hidden="1">
      <c r="A171" s="183" t="s">
        <v>143</v>
      </c>
      <c r="B171" s="184"/>
      <c r="C171" s="183"/>
      <c r="D171" s="185"/>
      <c r="E171" s="185"/>
      <c r="F171" s="185"/>
      <c r="G171" s="185"/>
      <c r="H171" s="190"/>
      <c r="I171" s="190"/>
      <c r="J171" s="190"/>
      <c r="K171"/>
      <c r="L171" s="68"/>
      <c r="M171" s="68"/>
      <c r="N171" s="68"/>
    </row>
    <row r="172" spans="1:14" s="55" customFormat="1" hidden="1">
      <c r="A172" s="183"/>
      <c r="B172" s="184"/>
      <c r="C172" s="183"/>
      <c r="D172" s="185"/>
      <c r="E172" s="185"/>
      <c r="F172" s="185"/>
      <c r="G172" s="185"/>
      <c r="H172" s="190"/>
      <c r="I172" s="190"/>
      <c r="J172" s="190"/>
      <c r="K172"/>
      <c r="L172" s="68"/>
      <c r="M172" s="68"/>
      <c r="N172" s="68"/>
    </row>
    <row r="173" spans="1:14" s="55" customFormat="1" hidden="1">
      <c r="A173" s="183"/>
      <c r="B173" s="191"/>
      <c r="C173" s="183"/>
      <c r="D173" s="185"/>
      <c r="E173" s="185"/>
      <c r="F173" s="185"/>
      <c r="G173" s="185"/>
      <c r="H173" s="190"/>
      <c r="I173" s="190"/>
      <c r="J173" s="190"/>
      <c r="K173"/>
      <c r="L173" s="68"/>
      <c r="M173" s="68"/>
      <c r="N173" s="68"/>
    </row>
    <row r="174" spans="1:14" s="55" customFormat="1" hidden="1">
      <c r="A174" s="183"/>
      <c r="B174" s="184"/>
      <c r="C174" s="183"/>
      <c r="D174" s="185"/>
      <c r="E174" s="185"/>
      <c r="F174" s="185"/>
      <c r="G174" s="185"/>
      <c r="H174" s="190"/>
      <c r="I174" s="190"/>
      <c r="J174" s="190"/>
      <c r="K174"/>
      <c r="L174" s="68"/>
      <c r="M174" s="68"/>
      <c r="N174" s="68"/>
    </row>
    <row r="175" spans="1:14" s="55" customFormat="1" hidden="1">
      <c r="A175" s="498" t="s">
        <v>144</v>
      </c>
      <c r="B175" s="498"/>
      <c r="C175" s="498"/>
      <c r="D175" s="498"/>
      <c r="E175" s="498"/>
      <c r="F175" s="498"/>
      <c r="G175" s="498"/>
      <c r="H175" s="498"/>
      <c r="I175" s="498"/>
      <c r="J175" s="498"/>
      <c r="K175"/>
      <c r="L175" s="68"/>
      <c r="M175" s="68"/>
      <c r="N175" s="68"/>
    </row>
    <row r="176" spans="1:14" s="55" customFormat="1" hidden="1">
      <c r="A176" s="495" t="s">
        <v>109</v>
      </c>
      <c r="B176" s="495"/>
      <c r="C176" s="495"/>
      <c r="D176" s="495"/>
      <c r="E176" s="495"/>
      <c r="F176" s="495"/>
      <c r="G176" s="495"/>
      <c r="H176" s="495"/>
      <c r="I176" s="495"/>
      <c r="J176" s="495"/>
      <c r="K176"/>
      <c r="L176" s="68"/>
      <c r="M176" s="68"/>
      <c r="N176" s="68"/>
    </row>
    <row r="177" spans="1:15" s="55" customFormat="1" hidden="1">
      <c r="A177" s="1"/>
      <c r="B177" s="37"/>
      <c r="C177" s="1"/>
      <c r="D177" s="1"/>
      <c r="E177" s="1"/>
      <c r="F177" s="1"/>
      <c r="G177" s="1"/>
      <c r="H177" s="1"/>
      <c r="I177" s="1"/>
      <c r="J177"/>
      <c r="K177"/>
      <c r="L177" s="68"/>
      <c r="M177" s="68"/>
      <c r="N177" s="68"/>
    </row>
    <row r="178" spans="1:15" s="55" customFormat="1">
      <c r="A178" s="401" t="s">
        <v>145</v>
      </c>
      <c r="B178" s="382" t="s">
        <v>146</v>
      </c>
      <c r="C178" s="382"/>
      <c r="D178" s="382"/>
      <c r="E178" s="382"/>
      <c r="F178" s="382"/>
      <c r="G178" s="382"/>
      <c r="H178" s="382"/>
      <c r="I178" s="382"/>
      <c r="J178" s="382"/>
      <c r="K178" s="58"/>
      <c r="L178" s="58"/>
      <c r="M178" s="68"/>
      <c r="N178" s="68"/>
    </row>
    <row r="179" spans="1:15" s="55" customFormat="1">
      <c r="A179" s="401"/>
      <c r="B179" s="385" t="s">
        <v>137</v>
      </c>
      <c r="C179" s="385"/>
      <c r="D179" s="385"/>
      <c r="E179" s="385"/>
      <c r="F179" s="385"/>
      <c r="G179" s="385"/>
      <c r="H179" s="385"/>
      <c r="I179" s="385"/>
      <c r="J179" s="385"/>
      <c r="K179"/>
      <c r="L179" s="12"/>
      <c r="M179" s="12"/>
      <c r="N179" s="68"/>
    </row>
    <row r="180" spans="1:15" s="55" customFormat="1" ht="15" customHeight="1">
      <c r="A180" s="401"/>
      <c r="B180" s="385" t="s">
        <v>138</v>
      </c>
      <c r="C180" s="385"/>
      <c r="D180" s="385"/>
      <c r="E180" s="385"/>
      <c r="F180" s="385"/>
      <c r="G180" s="385"/>
      <c r="H180" s="385"/>
      <c r="I180" s="385"/>
      <c r="J180" s="385"/>
      <c r="K180"/>
      <c r="L180" s="12"/>
      <c r="M180" s="12"/>
      <c r="N180" s="58"/>
      <c r="O180" s="54"/>
    </row>
    <row r="181" spans="1:15" s="55" customFormat="1" ht="15" customHeight="1">
      <c r="A181" s="388" t="s">
        <v>2</v>
      </c>
      <c r="B181" s="389" t="s">
        <v>3</v>
      </c>
      <c r="C181" s="496" t="s">
        <v>4</v>
      </c>
      <c r="D181" s="497" t="s">
        <v>98</v>
      </c>
      <c r="E181" s="390" t="s">
        <v>25</v>
      </c>
      <c r="F181" s="406" t="s">
        <v>139</v>
      </c>
      <c r="G181" s="180" t="s">
        <v>37</v>
      </c>
      <c r="H181" s="369" t="s">
        <v>129</v>
      </c>
      <c r="I181" s="369"/>
      <c r="J181" s="369"/>
      <c r="K181"/>
      <c r="L181" s="12"/>
      <c r="M181" s="12"/>
      <c r="N181" s="58"/>
      <c r="O181" s="54"/>
    </row>
    <row r="182" spans="1:15" s="55" customFormat="1" ht="45">
      <c r="A182" s="388"/>
      <c r="B182" s="389"/>
      <c r="C182" s="496"/>
      <c r="D182" s="497"/>
      <c r="E182" s="390"/>
      <c r="F182" s="406"/>
      <c r="G182" s="182" t="s">
        <v>12</v>
      </c>
      <c r="H182" s="180" t="s">
        <v>147</v>
      </c>
      <c r="I182" s="180" t="s">
        <v>141</v>
      </c>
      <c r="J182" s="180" t="s">
        <v>148</v>
      </c>
      <c r="K182"/>
      <c r="L182" s="12"/>
      <c r="M182" s="12"/>
      <c r="N182" s="68"/>
    </row>
    <row r="183" spans="1:15" s="55" customFormat="1">
      <c r="A183" s="183" t="s">
        <v>470</v>
      </c>
      <c r="B183" s="184"/>
      <c r="C183" s="183" t="s">
        <v>465</v>
      </c>
      <c r="D183" s="185">
        <f>G183-2</f>
        <v>45170</v>
      </c>
      <c r="E183" s="185">
        <f>G183-1</f>
        <v>45171</v>
      </c>
      <c r="F183" s="185">
        <f>D183</f>
        <v>45170</v>
      </c>
      <c r="G183" s="185">
        <v>45172</v>
      </c>
      <c r="H183" s="190">
        <f>G183+5</f>
        <v>45177</v>
      </c>
      <c r="I183" s="190">
        <f>G183+6</f>
        <v>45178</v>
      </c>
      <c r="J183" s="186">
        <f>G183+10</f>
        <v>45182</v>
      </c>
      <c r="K183"/>
      <c r="L183" s="12"/>
      <c r="M183" s="12"/>
      <c r="N183" s="68"/>
    </row>
    <row r="184" spans="1:15" s="55" customFormat="1">
      <c r="A184" s="183" t="s">
        <v>471</v>
      </c>
      <c r="B184" s="184"/>
      <c r="C184" s="183" t="s">
        <v>466</v>
      </c>
      <c r="D184" s="185">
        <f>G184-2</f>
        <v>45177</v>
      </c>
      <c r="E184" s="185">
        <f>G184-1</f>
        <v>45178</v>
      </c>
      <c r="F184" s="185">
        <f>D184</f>
        <v>45177</v>
      </c>
      <c r="G184" s="185">
        <v>45179</v>
      </c>
      <c r="H184" s="190">
        <f>G184+5</f>
        <v>45184</v>
      </c>
      <c r="I184" s="190">
        <f>G184+6</f>
        <v>45185</v>
      </c>
      <c r="J184" s="186">
        <f>G184+10</f>
        <v>45189</v>
      </c>
      <c r="K184"/>
      <c r="L184" s="12"/>
      <c r="M184" s="12"/>
      <c r="N184" s="68"/>
    </row>
    <row r="185" spans="1:15" s="55" customFormat="1">
      <c r="A185" s="183" t="s">
        <v>472</v>
      </c>
      <c r="B185" s="184"/>
      <c r="C185" s="183" t="s">
        <v>467</v>
      </c>
      <c r="D185" s="185">
        <f>G185-2</f>
        <v>45184</v>
      </c>
      <c r="E185" s="185">
        <f>G185-1</f>
        <v>45185</v>
      </c>
      <c r="F185" s="185">
        <f>D185</f>
        <v>45184</v>
      </c>
      <c r="G185" s="185">
        <v>45186</v>
      </c>
      <c r="H185" s="190">
        <f>G185+5</f>
        <v>45191</v>
      </c>
      <c r="I185" s="190">
        <f>G185+6</f>
        <v>45192</v>
      </c>
      <c r="J185" s="186">
        <f>G185+10</f>
        <v>45196</v>
      </c>
      <c r="K185"/>
      <c r="L185" s="12"/>
      <c r="M185" s="12"/>
      <c r="N185" s="68"/>
    </row>
    <row r="186" spans="1:15" s="55" customFormat="1">
      <c r="A186" s="183" t="s">
        <v>473</v>
      </c>
      <c r="B186" s="184"/>
      <c r="C186" s="183" t="s">
        <v>468</v>
      </c>
      <c r="D186" s="185">
        <f>G186-2</f>
        <v>45191</v>
      </c>
      <c r="E186" s="185">
        <f>G186-1</f>
        <v>45192</v>
      </c>
      <c r="F186" s="185">
        <f>D186</f>
        <v>45191</v>
      </c>
      <c r="G186" s="185">
        <v>45193</v>
      </c>
      <c r="H186" s="190">
        <f>G186+5</f>
        <v>45198</v>
      </c>
      <c r="I186" s="190">
        <f>G186+6</f>
        <v>45199</v>
      </c>
      <c r="J186" s="186">
        <f>G186+10</f>
        <v>45203</v>
      </c>
      <c r="K186"/>
      <c r="L186" s="12"/>
      <c r="M186" s="12"/>
      <c r="N186" s="68"/>
    </row>
    <row r="187" spans="1:15" s="55" customFormat="1">
      <c r="A187" s="183" t="s">
        <v>474</v>
      </c>
      <c r="B187" s="325"/>
      <c r="C187" s="183" t="s">
        <v>469</v>
      </c>
      <c r="D187" s="185">
        <f>G187-2</f>
        <v>45198</v>
      </c>
      <c r="E187" s="185">
        <f>G187-1</f>
        <v>45199</v>
      </c>
      <c r="F187" s="185">
        <f>D187</f>
        <v>45198</v>
      </c>
      <c r="G187" s="185">
        <v>45200</v>
      </c>
      <c r="H187" s="190">
        <f>G187+5</f>
        <v>45205</v>
      </c>
      <c r="I187" s="190">
        <f>G187+6</f>
        <v>45206</v>
      </c>
      <c r="J187" s="186">
        <f>G187+10</f>
        <v>45210</v>
      </c>
      <c r="K187"/>
      <c r="L187" s="12"/>
      <c r="M187" s="12"/>
      <c r="N187" s="68"/>
    </row>
    <row r="188" spans="1:15" s="63" customFormat="1" ht="15" customHeight="1">
      <c r="A188" s="494" t="s">
        <v>149</v>
      </c>
      <c r="B188" s="494"/>
      <c r="C188" s="494"/>
      <c r="D188" s="494"/>
      <c r="E188" s="494"/>
      <c r="F188" s="494"/>
      <c r="G188" s="494"/>
      <c r="H188" s="494"/>
      <c r="I188" s="494"/>
      <c r="J188" s="494"/>
      <c r="K188"/>
      <c r="L188" s="12"/>
      <c r="M188" s="12"/>
      <c r="N188" s="192"/>
      <c r="O188" s="193"/>
    </row>
    <row r="189" spans="1:15" s="63" customFormat="1" ht="15" customHeight="1">
      <c r="A189" s="494" t="s">
        <v>133</v>
      </c>
      <c r="B189" s="494"/>
      <c r="C189" s="494"/>
      <c r="D189" s="494"/>
      <c r="E189" s="494"/>
      <c r="F189" s="494"/>
      <c r="G189" s="494"/>
      <c r="H189" s="494"/>
      <c r="I189" s="494"/>
      <c r="J189" s="494"/>
      <c r="K189"/>
      <c r="L189" s="12"/>
      <c r="M189" s="12"/>
      <c r="N189" s="194"/>
    </row>
    <row r="190" spans="1:15" s="55" customFormat="1" ht="15" customHeight="1">
      <c r="A190" s="494" t="s">
        <v>134</v>
      </c>
      <c r="B190" s="494"/>
      <c r="C190" s="494"/>
      <c r="D190" s="494"/>
      <c r="E190" s="494"/>
      <c r="F190" s="494"/>
      <c r="G190" s="494"/>
      <c r="H190" s="494"/>
      <c r="I190" s="494"/>
      <c r="J190" s="494"/>
      <c r="K190"/>
      <c r="L190" s="12"/>
      <c r="M190" s="12"/>
      <c r="N190" s="68"/>
    </row>
    <row r="191" spans="1:15" s="55" customFormat="1" ht="15" customHeight="1">
      <c r="A191" s="495" t="s">
        <v>109</v>
      </c>
      <c r="B191" s="495"/>
      <c r="C191" s="495"/>
      <c r="D191" s="495"/>
      <c r="E191" s="495"/>
      <c r="F191" s="495"/>
      <c r="G191" s="495"/>
      <c r="H191" s="495"/>
      <c r="I191" s="495"/>
      <c r="J191" s="495"/>
      <c r="K191"/>
      <c r="L191" s="12"/>
      <c r="M191" s="12"/>
      <c r="N191" s="68"/>
    </row>
    <row r="192" spans="1:15" s="55" customFormat="1">
      <c r="A192" s="68"/>
      <c r="B192" s="195"/>
      <c r="I192" s="68"/>
      <c r="J192" s="68"/>
      <c r="K192"/>
      <c r="L192" s="12"/>
      <c r="M192" s="12"/>
      <c r="N192" s="68"/>
    </row>
    <row r="193" spans="1:15" s="55" customFormat="1">
      <c r="A193" s="401" t="s">
        <v>150</v>
      </c>
      <c r="B193" s="382" t="s">
        <v>151</v>
      </c>
      <c r="C193" s="382"/>
      <c r="D193" s="382"/>
      <c r="E193" s="382"/>
      <c r="F193" s="382"/>
      <c r="G193" s="382"/>
      <c r="H193" s="382"/>
      <c r="I193" s="382"/>
      <c r="J193" s="382"/>
      <c r="K193"/>
      <c r="L193" s="12"/>
      <c r="M193" s="12"/>
      <c r="N193" s="68"/>
    </row>
    <row r="194" spans="1:15" s="55" customFormat="1" ht="15.6" customHeight="1">
      <c r="A194" s="401"/>
      <c r="B194" s="385" t="s">
        <v>152</v>
      </c>
      <c r="C194" s="385"/>
      <c r="D194" s="385"/>
      <c r="E194" s="385"/>
      <c r="F194" s="385"/>
      <c r="G194" s="385"/>
      <c r="H194" s="385"/>
      <c r="I194" s="385"/>
      <c r="J194" s="385"/>
      <c r="K194"/>
      <c r="L194" s="12"/>
      <c r="M194" s="12"/>
      <c r="N194" s="68"/>
    </row>
    <row r="195" spans="1:15" s="55" customFormat="1" ht="15.6" customHeight="1">
      <c r="A195" s="401"/>
      <c r="B195" s="385" t="s">
        <v>97</v>
      </c>
      <c r="C195" s="385"/>
      <c r="D195" s="385"/>
      <c r="E195" s="385"/>
      <c r="F195" s="385"/>
      <c r="G195" s="385"/>
      <c r="H195" s="385"/>
      <c r="I195" s="385"/>
      <c r="J195" s="385"/>
      <c r="K195"/>
      <c r="L195" s="12"/>
      <c r="M195" s="68"/>
      <c r="N195" s="68"/>
    </row>
    <row r="196" spans="1:15" s="55" customFormat="1">
      <c r="A196" s="388" t="s">
        <v>2</v>
      </c>
      <c r="B196" s="389" t="s">
        <v>153</v>
      </c>
      <c r="C196" s="388" t="s">
        <v>4</v>
      </c>
      <c r="D196" s="390" t="s">
        <v>98</v>
      </c>
      <c r="E196" s="390" t="s">
        <v>25</v>
      </c>
      <c r="F196" s="406" t="s">
        <v>154</v>
      </c>
      <c r="G196" s="180" t="s">
        <v>37</v>
      </c>
      <c r="H196" s="435" t="s">
        <v>9</v>
      </c>
      <c r="I196" s="180" t="s">
        <v>8</v>
      </c>
      <c r="J196" s="180" t="s">
        <v>11</v>
      </c>
      <c r="K196"/>
      <c r="L196" s="12"/>
      <c r="M196" s="68"/>
      <c r="N196" s="68"/>
    </row>
    <row r="197" spans="1:15" s="55" customFormat="1" ht="30">
      <c r="A197" s="388"/>
      <c r="B197" s="389"/>
      <c r="C197" s="388"/>
      <c r="D197" s="390"/>
      <c r="E197" s="390"/>
      <c r="F197" s="406"/>
      <c r="G197" s="179" t="s">
        <v>12</v>
      </c>
      <c r="H197" s="435"/>
      <c r="I197" s="196" t="s">
        <v>155</v>
      </c>
      <c r="J197" s="196" t="s">
        <v>156</v>
      </c>
      <c r="K197"/>
      <c r="L197" s="12"/>
      <c r="M197" s="68"/>
      <c r="N197" s="68"/>
    </row>
    <row r="198" spans="1:15" s="55" customFormat="1">
      <c r="A198" s="197" t="s">
        <v>157</v>
      </c>
      <c r="B198" s="198"/>
      <c r="C198" s="199" t="s">
        <v>158</v>
      </c>
      <c r="D198" s="200">
        <f>G198-1</f>
        <v>44658</v>
      </c>
      <c r="E198" s="200">
        <f>G198-1</f>
        <v>44658</v>
      </c>
      <c r="F198" s="200">
        <f>G198-2</f>
        <v>44657</v>
      </c>
      <c r="G198" s="201">
        <v>44659</v>
      </c>
      <c r="H198" s="166"/>
      <c r="I198" s="160"/>
      <c r="J198" s="160"/>
      <c r="K198"/>
      <c r="L198" s="12"/>
      <c r="M198" s="68"/>
      <c r="N198" s="68"/>
    </row>
    <row r="199" spans="1:15" s="55" customFormat="1">
      <c r="A199" s="197" t="s">
        <v>159</v>
      </c>
      <c r="B199" s="198"/>
      <c r="C199" s="199" t="s">
        <v>160</v>
      </c>
      <c r="D199" s="200">
        <f>G199-1</f>
        <v>44665</v>
      </c>
      <c r="E199" s="200">
        <f>G199-1</f>
        <v>44665</v>
      </c>
      <c r="F199" s="200">
        <f>G199-2</f>
        <v>44664</v>
      </c>
      <c r="G199" s="201">
        <v>44666</v>
      </c>
      <c r="H199" s="166"/>
      <c r="I199" s="202"/>
      <c r="J199" s="160"/>
      <c r="K199"/>
      <c r="L199" s="12"/>
      <c r="M199" s="68"/>
      <c r="N199" s="68"/>
    </row>
    <row r="200" spans="1:15" s="55" customFormat="1">
      <c r="A200" s="197" t="s">
        <v>161</v>
      </c>
      <c r="B200" s="198"/>
      <c r="C200" s="199" t="s">
        <v>162</v>
      </c>
      <c r="D200" s="200">
        <f>G200-1</f>
        <v>44679</v>
      </c>
      <c r="E200" s="200">
        <f>G200-1</f>
        <v>44679</v>
      </c>
      <c r="F200" s="200">
        <f>G200-2</f>
        <v>44678</v>
      </c>
      <c r="G200" s="201">
        <v>44680</v>
      </c>
      <c r="H200" s="166"/>
      <c r="I200" s="203"/>
      <c r="J200" s="160"/>
      <c r="K200"/>
      <c r="L200" s="12"/>
      <c r="M200" s="68"/>
      <c r="N200" s="68"/>
    </row>
    <row r="201" spans="1:15" s="55" customFormat="1">
      <c r="A201" s="197" t="s">
        <v>163</v>
      </c>
      <c r="B201" s="198"/>
      <c r="C201" s="199" t="s">
        <v>164</v>
      </c>
      <c r="D201" s="200">
        <f>G201-1</f>
        <v>44686</v>
      </c>
      <c r="E201" s="200">
        <f>G201-1</f>
        <v>44686</v>
      </c>
      <c r="F201" s="200">
        <f>G201-2</f>
        <v>44685</v>
      </c>
      <c r="G201" s="201">
        <v>44687</v>
      </c>
      <c r="H201" s="124"/>
      <c r="I201" s="204"/>
      <c r="J201" s="205"/>
      <c r="K201"/>
      <c r="L201" s="12"/>
      <c r="M201" s="68"/>
      <c r="N201" s="68"/>
    </row>
    <row r="202" spans="1:15" s="55" customFormat="1">
      <c r="A202" s="479" t="s">
        <v>165</v>
      </c>
      <c r="B202" s="479"/>
      <c r="C202" s="479"/>
      <c r="D202" s="479"/>
      <c r="E202" s="479"/>
      <c r="F202" s="479"/>
      <c r="G202" s="479"/>
      <c r="H202" s="479"/>
      <c r="I202" s="203"/>
      <c r="J202" s="15"/>
      <c r="K202"/>
      <c r="L202" s="12"/>
      <c r="M202" s="12"/>
      <c r="N202" s="68"/>
    </row>
    <row r="203" spans="1:15" s="55" customFormat="1">
      <c r="A203" s="491" t="s">
        <v>166</v>
      </c>
      <c r="B203" s="491"/>
      <c r="C203" s="491"/>
      <c r="D203" s="491"/>
      <c r="E203" s="491"/>
      <c r="F203" s="491"/>
      <c r="G203" s="491"/>
      <c r="H203" s="491"/>
      <c r="I203" s="491"/>
      <c r="J203" s="491"/>
      <c r="K203"/>
      <c r="L203" s="12"/>
      <c r="M203" s="12"/>
      <c r="N203" s="68"/>
    </row>
    <row r="204" spans="1:15" s="55" customFormat="1" ht="15.6" customHeight="1">
      <c r="A204" s="492" t="s">
        <v>167</v>
      </c>
      <c r="B204" s="492"/>
      <c r="C204" s="492"/>
      <c r="D204" s="492"/>
      <c r="E204" s="492"/>
      <c r="F204" s="492"/>
      <c r="G204" s="492"/>
      <c r="H204" s="492"/>
      <c r="I204" s="492"/>
      <c r="J204" s="492"/>
      <c r="K204"/>
      <c r="L204" s="12"/>
      <c r="M204" s="12"/>
      <c r="N204" s="68"/>
    </row>
    <row r="205" spans="1:15" s="55" customFormat="1" ht="15.6" customHeight="1">
      <c r="A205" s="492" t="s">
        <v>109</v>
      </c>
      <c r="B205" s="492"/>
      <c r="C205" s="492"/>
      <c r="D205" s="492"/>
      <c r="E205" s="492"/>
      <c r="F205" s="492"/>
      <c r="G205" s="492"/>
      <c r="H205" s="492"/>
      <c r="I205" s="492"/>
      <c r="J205" s="492"/>
      <c r="K205"/>
      <c r="L205" s="12"/>
      <c r="M205" s="12"/>
      <c r="N205" s="68"/>
    </row>
    <row r="206" spans="1:15" s="55" customFormat="1">
      <c r="A206" s="8"/>
      <c r="B206" s="39"/>
      <c r="C206" s="8"/>
      <c r="D206" s="8"/>
      <c r="E206" s="8"/>
      <c r="F206" s="8"/>
      <c r="G206" s="8"/>
      <c r="H206" s="8"/>
      <c r="I206" s="8"/>
      <c r="J206" s="8"/>
      <c r="K206"/>
      <c r="L206" s="12"/>
      <c r="M206" s="12"/>
      <c r="N206" s="68"/>
    </row>
    <row r="207" spans="1:15" s="55" customFormat="1" ht="15" customHeight="1">
      <c r="A207" s="493" t="s">
        <v>168</v>
      </c>
      <c r="B207" s="428" t="s">
        <v>169</v>
      </c>
      <c r="C207" s="428"/>
      <c r="D207" s="428"/>
      <c r="E207" s="428"/>
      <c r="F207" s="428"/>
      <c r="G207" s="428"/>
      <c r="H207" s="428"/>
      <c r="I207" s="428"/>
      <c r="J207" s="428"/>
      <c r="K207" s="428"/>
      <c r="L207" s="12"/>
      <c r="M207" s="12"/>
      <c r="N207" s="68"/>
    </row>
    <row r="208" spans="1:15" ht="15.6" customHeight="1">
      <c r="A208" s="493"/>
      <c r="B208" s="458" t="s">
        <v>137</v>
      </c>
      <c r="C208" s="458"/>
      <c r="D208" s="458"/>
      <c r="E208" s="458"/>
      <c r="F208" s="458"/>
      <c r="G208" s="458"/>
      <c r="H208" s="458"/>
      <c r="I208" s="458"/>
      <c r="J208" s="458"/>
      <c r="K208" s="458"/>
      <c r="L208" s="12"/>
      <c r="M208" s="12"/>
      <c r="N208" s="68"/>
      <c r="O208" s="55"/>
    </row>
    <row r="209" spans="1:14" ht="15.6" customHeight="1">
      <c r="A209" s="493"/>
      <c r="B209" s="458" t="s">
        <v>170</v>
      </c>
      <c r="C209" s="458"/>
      <c r="D209" s="458"/>
      <c r="E209" s="458"/>
      <c r="F209" s="458"/>
      <c r="G209" s="458"/>
      <c r="H209" s="458"/>
      <c r="I209" s="458"/>
      <c r="J209" s="458"/>
      <c r="K209" s="458"/>
      <c r="L209" s="12"/>
      <c r="M209" s="12"/>
    </row>
    <row r="210" spans="1:14" ht="15" customHeight="1">
      <c r="A210" s="420" t="s">
        <v>2</v>
      </c>
      <c r="B210" s="419" t="s">
        <v>3</v>
      </c>
      <c r="C210" s="420" t="s">
        <v>4</v>
      </c>
      <c r="D210" s="421" t="s">
        <v>98</v>
      </c>
      <c r="E210" s="421" t="s">
        <v>25</v>
      </c>
      <c r="F210" s="422" t="s">
        <v>171</v>
      </c>
      <c r="G210" s="70" t="s">
        <v>8</v>
      </c>
      <c r="H210" s="483" t="s">
        <v>129</v>
      </c>
      <c r="I210" s="483"/>
      <c r="J210" s="483"/>
      <c r="K210" s="483"/>
      <c r="L210" s="12"/>
      <c r="M210" s="12"/>
    </row>
    <row r="211" spans="1:14" ht="45" customHeight="1">
      <c r="A211" s="420"/>
      <c r="B211" s="419"/>
      <c r="C211" s="420"/>
      <c r="D211" s="421"/>
      <c r="E211" s="421"/>
      <c r="F211" s="422"/>
      <c r="G211" s="69" t="s">
        <v>12</v>
      </c>
      <c r="H211" s="70" t="s">
        <v>172</v>
      </c>
      <c r="I211" s="70" t="s">
        <v>173</v>
      </c>
      <c r="J211" s="70" t="s">
        <v>174</v>
      </c>
      <c r="K211" s="70" t="s">
        <v>175</v>
      </c>
      <c r="L211" s="12"/>
      <c r="M211" s="12"/>
      <c r="N211" s="92"/>
    </row>
    <row r="212" spans="1:14">
      <c r="A212" s="206" t="s">
        <v>417</v>
      </c>
      <c r="B212" s="156" t="s">
        <v>177</v>
      </c>
      <c r="C212" s="207" t="s">
        <v>418</v>
      </c>
      <c r="D212" s="208">
        <f>G212-1</f>
        <v>45175</v>
      </c>
      <c r="E212" s="208">
        <f>G212-1</f>
        <v>45175</v>
      </c>
      <c r="F212" s="208">
        <f>G212-2</f>
        <v>45174</v>
      </c>
      <c r="G212" s="209">
        <v>45176</v>
      </c>
      <c r="H212" s="160">
        <f>G212+7</f>
        <v>45183</v>
      </c>
      <c r="I212" s="160">
        <f>G212+8</f>
        <v>45184</v>
      </c>
      <c r="J212" s="160">
        <f>G212+10</f>
        <v>45186</v>
      </c>
      <c r="K212" s="160">
        <f>G212+13</f>
        <v>45189</v>
      </c>
      <c r="L212" s="12"/>
      <c r="M212" s="12"/>
      <c r="N212" s="92"/>
    </row>
    <row r="213" spans="1:14">
      <c r="A213" s="206" t="s">
        <v>419</v>
      </c>
      <c r="B213" s="156" t="s">
        <v>177</v>
      </c>
      <c r="C213" s="207" t="s">
        <v>420</v>
      </c>
      <c r="D213" s="208">
        <f>G213-1</f>
        <v>45182</v>
      </c>
      <c r="E213" s="208">
        <f>G213-1</f>
        <v>45182</v>
      </c>
      <c r="F213" s="208">
        <f>G213-2</f>
        <v>45181</v>
      </c>
      <c r="G213" s="209">
        <f>G212+7</f>
        <v>45183</v>
      </c>
      <c r="H213" s="160">
        <f>G213+7</f>
        <v>45190</v>
      </c>
      <c r="I213" s="160">
        <f>G213+8</f>
        <v>45191</v>
      </c>
      <c r="J213" s="160">
        <f>G213+10</f>
        <v>45193</v>
      </c>
      <c r="K213" s="160">
        <f>G213+13</f>
        <v>45196</v>
      </c>
      <c r="L213" s="12"/>
      <c r="M213" s="12"/>
    </row>
    <row r="214" spans="1:14">
      <c r="A214" s="206" t="s">
        <v>421</v>
      </c>
      <c r="B214" s="156"/>
      <c r="C214" s="207" t="s">
        <v>422</v>
      </c>
      <c r="D214" s="208">
        <f>G214-1</f>
        <v>45189</v>
      </c>
      <c r="E214" s="208">
        <f>G214-1</f>
        <v>45189</v>
      </c>
      <c r="F214" s="208">
        <f>G214-2</f>
        <v>45188</v>
      </c>
      <c r="G214" s="209">
        <f>G213+7</f>
        <v>45190</v>
      </c>
      <c r="H214" s="160">
        <f>G214+7</f>
        <v>45197</v>
      </c>
      <c r="I214" s="160">
        <f>G214+8</f>
        <v>45198</v>
      </c>
      <c r="J214" s="160">
        <f>G214+10</f>
        <v>45200</v>
      </c>
      <c r="K214" s="160">
        <f>G214+13</f>
        <v>45203</v>
      </c>
      <c r="L214" s="12"/>
      <c r="M214" s="12"/>
    </row>
    <row r="215" spans="1:14">
      <c r="A215" s="206" t="s">
        <v>424</v>
      </c>
      <c r="B215" s="156"/>
      <c r="C215" s="207" t="s">
        <v>423</v>
      </c>
      <c r="D215" s="208">
        <f>G215-1</f>
        <v>45196</v>
      </c>
      <c r="E215" s="208">
        <f>G215-1</f>
        <v>45196</v>
      </c>
      <c r="F215" s="208">
        <f>G215-2</f>
        <v>45195</v>
      </c>
      <c r="G215" s="209">
        <f>G214+7</f>
        <v>45197</v>
      </c>
      <c r="H215" s="160">
        <f>G215+7</f>
        <v>45204</v>
      </c>
      <c r="I215" s="160">
        <f>G215+8</f>
        <v>45205</v>
      </c>
      <c r="J215" s="160">
        <f>G215+10</f>
        <v>45207</v>
      </c>
      <c r="K215" s="160">
        <f>G215+13</f>
        <v>45210</v>
      </c>
      <c r="L215" s="12"/>
      <c r="M215" s="12"/>
    </row>
    <row r="216" spans="1:14">
      <c r="A216" s="206" t="s">
        <v>425</v>
      </c>
      <c r="B216" s="156" t="s">
        <v>177</v>
      </c>
      <c r="C216" s="207" t="s">
        <v>426</v>
      </c>
      <c r="D216" s="208">
        <f>G216-1</f>
        <v>45203</v>
      </c>
      <c r="E216" s="208">
        <f>G216-1</f>
        <v>45203</v>
      </c>
      <c r="F216" s="208">
        <f>G216-2</f>
        <v>45202</v>
      </c>
      <c r="G216" s="209">
        <f>G215+7</f>
        <v>45204</v>
      </c>
      <c r="H216" s="160">
        <f>G216+7</f>
        <v>45211</v>
      </c>
      <c r="I216" s="160">
        <f>G216+8</f>
        <v>45212</v>
      </c>
      <c r="J216" s="160">
        <f>G216+10</f>
        <v>45214</v>
      </c>
      <c r="K216" s="160">
        <f>G216+13</f>
        <v>45217</v>
      </c>
      <c r="L216" s="12"/>
      <c r="M216" s="12"/>
    </row>
    <row r="217" spans="1:14" ht="15" customHeight="1">
      <c r="A217" s="487" t="s">
        <v>183</v>
      </c>
      <c r="B217" s="487"/>
      <c r="C217" s="487"/>
      <c r="D217" s="487"/>
      <c r="E217" s="487"/>
      <c r="F217" s="487"/>
      <c r="G217" s="487"/>
      <c r="H217" s="487"/>
      <c r="I217" s="487"/>
      <c r="J217" s="487"/>
      <c r="K217" s="487"/>
      <c r="L217" s="12"/>
      <c r="M217" s="12"/>
    </row>
    <row r="218" spans="1:14" ht="15" customHeight="1">
      <c r="A218" s="488" t="s">
        <v>184</v>
      </c>
      <c r="B218" s="488"/>
      <c r="C218" s="488"/>
      <c r="D218" s="488"/>
      <c r="E218" s="488"/>
      <c r="F218" s="488"/>
      <c r="G218" s="488"/>
      <c r="H218" s="488"/>
      <c r="I218" s="488"/>
      <c r="J218" s="488"/>
      <c r="K218" s="488"/>
      <c r="L218" s="12"/>
      <c r="M218" s="12"/>
    </row>
    <row r="219" spans="1:14" ht="15" customHeight="1">
      <c r="A219" s="487" t="s">
        <v>185</v>
      </c>
      <c r="B219" s="487"/>
      <c r="C219" s="487"/>
      <c r="D219" s="487"/>
      <c r="E219" s="487"/>
      <c r="F219" s="487"/>
      <c r="G219" s="487"/>
      <c r="H219" s="487"/>
      <c r="I219" s="487"/>
      <c r="J219" s="487"/>
      <c r="K219" s="487"/>
      <c r="L219" s="12"/>
      <c r="M219" s="12"/>
    </row>
    <row r="220" spans="1:14" ht="15" customHeight="1">
      <c r="A220" s="489" t="s">
        <v>109</v>
      </c>
      <c r="B220" s="489"/>
      <c r="C220" s="489"/>
      <c r="D220" s="489"/>
      <c r="E220" s="489"/>
      <c r="F220" s="489"/>
      <c r="G220" s="489"/>
      <c r="H220" s="489"/>
      <c r="I220" s="489"/>
      <c r="J220" s="489"/>
      <c r="K220" s="489"/>
      <c r="L220" s="12"/>
      <c r="M220" s="12"/>
    </row>
    <row r="221" spans="1:14" ht="15" customHeight="1">
      <c r="A221" s="8"/>
      <c r="B221" s="39"/>
      <c r="C221" s="8"/>
      <c r="D221" s="8"/>
      <c r="E221" s="8"/>
      <c r="F221" s="8"/>
      <c r="G221" s="8"/>
      <c r="H221" s="8"/>
      <c r="I221" s="8"/>
      <c r="J221" s="8"/>
      <c r="K221" s="8"/>
      <c r="L221" s="12"/>
      <c r="M221" s="12"/>
    </row>
    <row r="222" spans="1:14" ht="15" hidden="1" customHeight="1">
      <c r="A222" s="490" t="s">
        <v>348</v>
      </c>
      <c r="B222" s="428" t="s">
        <v>186</v>
      </c>
      <c r="C222" s="428"/>
      <c r="D222" s="428"/>
      <c r="E222" s="428"/>
      <c r="F222" s="428"/>
      <c r="G222" s="428"/>
      <c r="H222" s="428"/>
      <c r="I222" s="428"/>
      <c r="J222" s="428"/>
      <c r="K222" s="8"/>
      <c r="L222" s="12"/>
      <c r="M222" s="12"/>
    </row>
    <row r="223" spans="1:14" ht="15" hidden="1" customHeight="1">
      <c r="A223" s="490"/>
      <c r="B223" s="458" t="s">
        <v>126</v>
      </c>
      <c r="C223" s="458"/>
      <c r="D223" s="458"/>
      <c r="E223" s="458"/>
      <c r="F223" s="458"/>
      <c r="G223" s="458"/>
      <c r="H223" s="458"/>
      <c r="I223" s="458"/>
      <c r="J223" s="458"/>
      <c r="K223" s="8"/>
      <c r="L223" s="12"/>
      <c r="M223" s="12"/>
    </row>
    <row r="224" spans="1:14" ht="15" hidden="1" customHeight="1">
      <c r="A224" s="490"/>
      <c r="B224" s="458" t="s">
        <v>187</v>
      </c>
      <c r="C224" s="458"/>
      <c r="D224" s="458"/>
      <c r="E224" s="458"/>
      <c r="F224" s="458"/>
      <c r="G224" s="458"/>
      <c r="H224" s="458"/>
      <c r="I224" s="458"/>
      <c r="J224" s="458"/>
      <c r="K224" s="8"/>
      <c r="L224" s="12"/>
      <c r="M224" s="12"/>
    </row>
    <row r="225" spans="1:16" ht="15" hidden="1" customHeight="1">
      <c r="A225" s="420" t="s">
        <v>2</v>
      </c>
      <c r="B225" s="419" t="s">
        <v>3</v>
      </c>
      <c r="C225" s="420" t="s">
        <v>4</v>
      </c>
      <c r="D225" s="421" t="s">
        <v>98</v>
      </c>
      <c r="E225" s="421" t="s">
        <v>25</v>
      </c>
      <c r="F225" s="422" t="s">
        <v>128</v>
      </c>
      <c r="G225" s="70" t="s">
        <v>37</v>
      </c>
      <c r="H225" s="70" t="s">
        <v>9</v>
      </c>
      <c r="I225" s="483" t="s">
        <v>11</v>
      </c>
      <c r="J225" s="483"/>
      <c r="K225" s="8"/>
      <c r="L225" s="12"/>
      <c r="M225" s="12"/>
    </row>
    <row r="226" spans="1:16" ht="45" hidden="1">
      <c r="A226" s="420"/>
      <c r="B226" s="419"/>
      <c r="C226" s="420"/>
      <c r="D226" s="421"/>
      <c r="E226" s="421"/>
      <c r="F226" s="422"/>
      <c r="G226" s="69" t="s">
        <v>12</v>
      </c>
      <c r="H226" s="70" t="s">
        <v>347</v>
      </c>
      <c r="I226" s="70" t="s">
        <v>350</v>
      </c>
      <c r="J226" s="70" t="s">
        <v>349</v>
      </c>
      <c r="K226" s="8"/>
      <c r="L226" s="12"/>
      <c r="M226" s="12"/>
    </row>
    <row r="227" spans="1:16" hidden="1">
      <c r="A227" s="206" t="s">
        <v>176</v>
      </c>
      <c r="B227" s="156" t="s">
        <v>177</v>
      </c>
      <c r="C227" s="207" t="s">
        <v>178</v>
      </c>
      <c r="D227" s="208">
        <f>G227-1</f>
        <v>45119</v>
      </c>
      <c r="E227" s="208">
        <f>G227-1</f>
        <v>45119</v>
      </c>
      <c r="F227" s="208">
        <f>G227-2</f>
        <v>45118</v>
      </c>
      <c r="G227" s="209">
        <v>45120</v>
      </c>
      <c r="H227" s="119"/>
      <c r="I227" s="119"/>
      <c r="J227" s="119"/>
      <c r="K227" s="8"/>
      <c r="L227" s="12"/>
      <c r="M227" s="12"/>
    </row>
    <row r="228" spans="1:16" hidden="1">
      <c r="A228" s="206" t="s">
        <v>179</v>
      </c>
      <c r="B228" s="156" t="s">
        <v>177</v>
      </c>
      <c r="C228" s="207" t="s">
        <v>180</v>
      </c>
      <c r="D228" s="208">
        <f>G228-1</f>
        <v>45126</v>
      </c>
      <c r="E228" s="208">
        <f>G228-1</f>
        <v>45126</v>
      </c>
      <c r="F228" s="208">
        <f>G228-2</f>
        <v>45125</v>
      </c>
      <c r="G228" s="209">
        <f>G227+7</f>
        <v>45127</v>
      </c>
      <c r="H228" s="119"/>
      <c r="I228" s="119"/>
      <c r="J228" s="119"/>
      <c r="K228" s="8"/>
      <c r="L228" s="12"/>
      <c r="M228" s="12"/>
    </row>
    <row r="229" spans="1:16" s="58" customFormat="1" hidden="1">
      <c r="A229" s="206" t="s">
        <v>181</v>
      </c>
      <c r="B229" s="156"/>
      <c r="C229" s="207" t="s">
        <v>182</v>
      </c>
      <c r="D229" s="208">
        <f>G229-1</f>
        <v>45133</v>
      </c>
      <c r="E229" s="208">
        <f>G229-1</f>
        <v>45133</v>
      </c>
      <c r="F229" s="208">
        <f>G229-2</f>
        <v>45132</v>
      </c>
      <c r="G229" s="209">
        <f>G228+7</f>
        <v>45134</v>
      </c>
      <c r="H229" s="210"/>
      <c r="I229" s="210">
        <f>G229+8</f>
        <v>45142</v>
      </c>
      <c r="J229" s="210">
        <f>G229+11</f>
        <v>45145</v>
      </c>
      <c r="K229" s="8"/>
      <c r="L229" s="12"/>
      <c r="M229" s="12"/>
      <c r="O229" s="54"/>
      <c r="P229" s="54"/>
    </row>
    <row r="230" spans="1:16" s="58" customFormat="1" ht="15" hidden="1" customHeight="1">
      <c r="A230" s="484" t="s">
        <v>188</v>
      </c>
      <c r="B230" s="484"/>
      <c r="C230" s="484"/>
      <c r="D230" s="484"/>
      <c r="E230" s="484"/>
      <c r="F230" s="484"/>
      <c r="G230" s="484"/>
      <c r="H230" s="484"/>
      <c r="I230" s="484"/>
      <c r="J230" s="484"/>
      <c r="K230" s="8"/>
      <c r="L230" s="12"/>
      <c r="M230" s="12"/>
      <c r="O230" s="54"/>
      <c r="P230" s="54"/>
    </row>
    <row r="231" spans="1:16" s="58" customFormat="1" ht="15" hidden="1" customHeight="1">
      <c r="A231" s="485" t="s">
        <v>109</v>
      </c>
      <c r="B231" s="485"/>
      <c r="C231" s="485"/>
      <c r="D231" s="485"/>
      <c r="E231" s="485"/>
      <c r="F231" s="485"/>
      <c r="G231" s="485"/>
      <c r="H231" s="485"/>
      <c r="I231" s="485"/>
      <c r="J231" s="485"/>
      <c r="K231" s="8"/>
      <c r="L231" s="12"/>
      <c r="M231" s="12"/>
      <c r="O231" s="54"/>
      <c r="P231" s="54"/>
    </row>
    <row r="232" spans="1:16" s="58" customFormat="1" hidden="1">
      <c r="A232" s="8"/>
      <c r="B232" s="39"/>
      <c r="C232" s="8"/>
      <c r="D232" s="8"/>
      <c r="E232" s="8"/>
      <c r="F232" s="8"/>
      <c r="G232" s="8"/>
      <c r="H232" s="8"/>
      <c r="I232" s="8"/>
      <c r="J232" s="8"/>
      <c r="K232" s="8"/>
      <c r="L232" s="12"/>
      <c r="M232" s="12"/>
      <c r="O232" s="54"/>
      <c r="P232" s="54"/>
    </row>
    <row r="233" spans="1:16" s="58" customFormat="1" hidden="1">
      <c r="A233" s="409" t="s">
        <v>189</v>
      </c>
      <c r="B233" s="486" t="s">
        <v>190</v>
      </c>
      <c r="C233" s="486"/>
      <c r="D233" s="486"/>
      <c r="E233" s="486"/>
      <c r="F233" s="486"/>
      <c r="G233" s="486"/>
      <c r="H233" s="486"/>
      <c r="I233" s="486"/>
      <c r="J233" s="486"/>
      <c r="K233" s="8"/>
      <c r="L233" s="12"/>
      <c r="M233" s="12"/>
      <c r="O233" s="54"/>
      <c r="P233" s="54"/>
    </row>
    <row r="234" spans="1:16" s="58" customFormat="1" hidden="1">
      <c r="A234" s="401"/>
      <c r="B234" s="385" t="s">
        <v>191</v>
      </c>
      <c r="C234" s="385"/>
      <c r="D234" s="385"/>
      <c r="E234" s="385"/>
      <c r="F234" s="385"/>
      <c r="G234" s="385"/>
      <c r="H234" s="385"/>
      <c r="I234" s="385"/>
      <c r="J234" s="385"/>
      <c r="K234" s="8"/>
      <c r="L234" s="12"/>
      <c r="M234" s="12"/>
      <c r="O234" s="54"/>
      <c r="P234" s="54"/>
    </row>
    <row r="235" spans="1:16" s="58" customFormat="1" hidden="1">
      <c r="A235" s="401"/>
      <c r="B235" s="385" t="s">
        <v>192</v>
      </c>
      <c r="C235" s="385"/>
      <c r="D235" s="385"/>
      <c r="E235" s="385"/>
      <c r="F235" s="385"/>
      <c r="G235" s="385"/>
      <c r="H235" s="385"/>
      <c r="I235" s="385"/>
      <c r="J235" s="385"/>
      <c r="K235" s="8"/>
      <c r="L235" s="12"/>
      <c r="M235" s="12"/>
      <c r="O235" s="54"/>
      <c r="P235" s="54"/>
    </row>
    <row r="236" spans="1:16" s="58" customFormat="1" hidden="1">
      <c r="A236" s="388" t="s">
        <v>2</v>
      </c>
      <c r="B236" s="389" t="s">
        <v>153</v>
      </c>
      <c r="C236" s="388" t="s">
        <v>4</v>
      </c>
      <c r="D236" s="390" t="s">
        <v>98</v>
      </c>
      <c r="E236" s="390" t="s">
        <v>25</v>
      </c>
      <c r="F236" s="406" t="s">
        <v>154</v>
      </c>
      <c r="G236" s="180" t="s">
        <v>37</v>
      </c>
      <c r="H236" s="435" t="s">
        <v>9</v>
      </c>
      <c r="I236" s="180" t="s">
        <v>8</v>
      </c>
      <c r="J236" s="180" t="s">
        <v>11</v>
      </c>
      <c r="K236" s="8"/>
      <c r="L236" s="12"/>
      <c r="M236" s="12"/>
      <c r="O236" s="54"/>
      <c r="P236" s="54"/>
    </row>
    <row r="237" spans="1:16" s="58" customFormat="1" ht="60" hidden="1">
      <c r="A237" s="388"/>
      <c r="B237" s="389"/>
      <c r="C237" s="388"/>
      <c r="D237" s="390"/>
      <c r="E237" s="390"/>
      <c r="F237" s="406"/>
      <c r="G237" s="179" t="s">
        <v>12</v>
      </c>
      <c r="H237" s="435"/>
      <c r="I237" s="196" t="s">
        <v>193</v>
      </c>
      <c r="J237" s="196" t="s">
        <v>194</v>
      </c>
      <c r="K237" s="8"/>
      <c r="L237" s="12"/>
      <c r="M237" s="12"/>
      <c r="O237" s="54"/>
      <c r="P237" s="54"/>
    </row>
    <row r="238" spans="1:16" s="58" customFormat="1" hidden="1">
      <c r="A238" s="211" t="s">
        <v>195</v>
      </c>
      <c r="B238" s="212"/>
      <c r="C238" s="213" t="s">
        <v>196</v>
      </c>
      <c r="D238" s="86">
        <f>G238-1</f>
        <v>44613</v>
      </c>
      <c r="E238" s="86">
        <f>G238-1</f>
        <v>44613</v>
      </c>
      <c r="F238" s="86">
        <f>G238-3</f>
        <v>44611</v>
      </c>
      <c r="G238" s="186">
        <v>44614</v>
      </c>
      <c r="H238" s="166" t="s">
        <v>197</v>
      </c>
      <c r="I238" s="160">
        <v>44619</v>
      </c>
      <c r="J238" s="160">
        <f>I238+9</f>
        <v>44628</v>
      </c>
      <c r="K238" s="8"/>
      <c r="L238" s="12"/>
      <c r="M238" s="12"/>
      <c r="O238" s="54"/>
      <c r="P238" s="54"/>
    </row>
    <row r="239" spans="1:16" s="58" customFormat="1" hidden="1">
      <c r="A239" s="211"/>
      <c r="B239" s="212"/>
      <c r="C239" s="213"/>
      <c r="D239" s="86">
        <f>G239-1</f>
        <v>44620</v>
      </c>
      <c r="E239" s="86">
        <f>G239-1</f>
        <v>44620</v>
      </c>
      <c r="F239" s="86">
        <f>G239-3</f>
        <v>44618</v>
      </c>
      <c r="G239" s="186">
        <f>G238+7</f>
        <v>44621</v>
      </c>
      <c r="H239" s="166" t="s">
        <v>83</v>
      </c>
      <c r="I239" s="160">
        <f>I238+7</f>
        <v>44626</v>
      </c>
      <c r="J239" s="160">
        <f>I239+9</f>
        <v>44635</v>
      </c>
      <c r="K239" s="8"/>
      <c r="L239" s="12"/>
      <c r="M239" s="12"/>
      <c r="O239" s="54"/>
      <c r="P239" s="54"/>
    </row>
    <row r="240" spans="1:16" s="58" customFormat="1" hidden="1">
      <c r="A240" s="211"/>
      <c r="B240" s="212"/>
      <c r="C240" s="213"/>
      <c r="D240" s="86">
        <f>G240-1</f>
        <v>44627</v>
      </c>
      <c r="E240" s="86">
        <f>G240-1</f>
        <v>44627</v>
      </c>
      <c r="F240" s="86">
        <f>G240-3</f>
        <v>44625</v>
      </c>
      <c r="G240" s="186">
        <f>G239+7</f>
        <v>44628</v>
      </c>
      <c r="H240" s="166" t="s">
        <v>198</v>
      </c>
      <c r="I240" s="160">
        <f>I239+7</f>
        <v>44633</v>
      </c>
      <c r="J240" s="160">
        <f>I240+9</f>
        <v>44642</v>
      </c>
      <c r="K240" s="8"/>
      <c r="L240" s="12"/>
      <c r="M240" s="12"/>
      <c r="O240" s="54"/>
      <c r="P240" s="54"/>
    </row>
    <row r="241" spans="1:16" s="58" customFormat="1" hidden="1">
      <c r="A241" s="211"/>
      <c r="B241" s="212"/>
      <c r="C241" s="213"/>
      <c r="D241" s="86">
        <f>G241-1</f>
        <v>44634</v>
      </c>
      <c r="E241" s="86">
        <f>G241-1</f>
        <v>44634</v>
      </c>
      <c r="F241" s="86">
        <f>G241-3</f>
        <v>44632</v>
      </c>
      <c r="G241" s="186">
        <f>G240+7</f>
        <v>44635</v>
      </c>
      <c r="H241" s="166" t="s">
        <v>199</v>
      </c>
      <c r="I241" s="160">
        <f>I240+7</f>
        <v>44640</v>
      </c>
      <c r="J241" s="160">
        <f>I241+9</f>
        <v>44649</v>
      </c>
      <c r="K241" s="8"/>
      <c r="L241" s="12"/>
      <c r="M241" s="12"/>
      <c r="O241" s="54"/>
      <c r="P241" s="54"/>
    </row>
    <row r="242" spans="1:16" s="58" customFormat="1" hidden="1">
      <c r="A242" s="479" t="s">
        <v>165</v>
      </c>
      <c r="B242" s="479"/>
      <c r="C242" s="479"/>
      <c r="D242" s="479"/>
      <c r="E242" s="479"/>
      <c r="F242" s="479"/>
      <c r="G242" s="479"/>
      <c r="H242" s="479"/>
      <c r="I242" s="479"/>
      <c r="J242" s="479"/>
      <c r="K242" s="8"/>
      <c r="L242" s="12"/>
      <c r="M242" s="12"/>
      <c r="O242" s="54"/>
      <c r="P242" s="54"/>
    </row>
    <row r="243" spans="1:16" s="58" customFormat="1" hidden="1">
      <c r="A243" s="480" t="s">
        <v>200</v>
      </c>
      <c r="B243" s="480"/>
      <c r="C243" s="480"/>
      <c r="D243" s="480"/>
      <c r="E243" s="480"/>
      <c r="F243" s="480"/>
      <c r="G243" s="480"/>
      <c r="H243" s="480"/>
      <c r="I243" s="480"/>
      <c r="J243" s="480"/>
      <c r="K243" s="8"/>
      <c r="L243" s="12"/>
      <c r="M243" s="12"/>
      <c r="O243" s="54"/>
      <c r="P243" s="54"/>
    </row>
    <row r="244" spans="1:16" hidden="1">
      <c r="A244" s="480" t="s">
        <v>109</v>
      </c>
      <c r="B244" s="480"/>
      <c r="C244" s="480"/>
      <c r="D244" s="480"/>
      <c r="E244" s="480"/>
      <c r="F244" s="480"/>
      <c r="G244" s="480"/>
      <c r="H244" s="480"/>
      <c r="I244" s="480"/>
      <c r="J244" s="480"/>
      <c r="K244" s="8"/>
      <c r="L244" s="12"/>
      <c r="M244" s="12"/>
    </row>
    <row r="245" spans="1:16" hidden="1">
      <c r="A245" s="68"/>
      <c r="B245" s="195"/>
      <c r="C245" s="55"/>
      <c r="D245" s="55"/>
      <c r="E245" s="55"/>
      <c r="F245" s="55"/>
      <c r="G245" s="55"/>
      <c r="H245" s="55"/>
      <c r="I245" s="68"/>
      <c r="J245" s="68"/>
      <c r="K245"/>
      <c r="L245" s="12"/>
      <c r="M245" s="12"/>
      <c r="N245" s="68"/>
      <c r="O245" s="55"/>
    </row>
    <row r="246" spans="1:16">
      <c r="A246" s="481" t="s">
        <v>201</v>
      </c>
      <c r="B246" s="428" t="s">
        <v>202</v>
      </c>
      <c r="C246" s="428"/>
      <c r="D246" s="428"/>
      <c r="E246" s="428"/>
      <c r="F246" s="428"/>
      <c r="G246" s="428"/>
      <c r="H246" s="428"/>
      <c r="I246" s="428"/>
      <c r="J246" s="428"/>
      <c r="K246"/>
      <c r="L246" s="12"/>
      <c r="M246" s="12"/>
    </row>
    <row r="247" spans="1:16" ht="15" customHeight="1">
      <c r="A247" s="481"/>
      <c r="B247" s="482" t="s">
        <v>203</v>
      </c>
      <c r="C247" s="482"/>
      <c r="D247" s="482"/>
      <c r="E247" s="482"/>
      <c r="F247" s="482"/>
      <c r="G247" s="482"/>
      <c r="H247" s="482"/>
      <c r="I247" s="482"/>
      <c r="J247" s="482"/>
      <c r="K247"/>
      <c r="L247" s="12"/>
      <c r="M247" s="12"/>
    </row>
    <row r="248" spans="1:16" ht="15.6" customHeight="1">
      <c r="A248" s="481"/>
      <c r="B248" s="458" t="s">
        <v>204</v>
      </c>
      <c r="C248" s="458"/>
      <c r="D248" s="458"/>
      <c r="E248" s="458"/>
      <c r="F248" s="458"/>
      <c r="G248" s="458"/>
      <c r="H248" s="458"/>
      <c r="I248" s="458"/>
      <c r="J248" s="458"/>
      <c r="K248"/>
      <c r="L248" s="12"/>
      <c r="M248" s="12"/>
      <c r="N248" s="92"/>
    </row>
    <row r="249" spans="1:16" ht="15" customHeight="1">
      <c r="A249" s="420" t="s">
        <v>2</v>
      </c>
      <c r="B249" s="419" t="s">
        <v>3</v>
      </c>
      <c r="C249" s="420" t="s">
        <v>4</v>
      </c>
      <c r="D249" s="421" t="s">
        <v>98</v>
      </c>
      <c r="E249" s="421" t="s">
        <v>25</v>
      </c>
      <c r="F249" s="421" t="s">
        <v>79</v>
      </c>
      <c r="G249" s="70" t="s">
        <v>8</v>
      </c>
      <c r="H249" s="421" t="s">
        <v>9</v>
      </c>
      <c r="I249" s="70" t="s">
        <v>11</v>
      </c>
      <c r="J249" s="70"/>
      <c r="K249"/>
      <c r="L249" s="12"/>
      <c r="M249" s="12"/>
    </row>
    <row r="250" spans="1:16">
      <c r="A250" s="420"/>
      <c r="B250" s="419"/>
      <c r="C250" s="420"/>
      <c r="D250" s="421"/>
      <c r="E250" s="421"/>
      <c r="F250" s="421"/>
      <c r="G250" s="69" t="s">
        <v>12</v>
      </c>
      <c r="H250" s="421"/>
      <c r="I250" s="70" t="s">
        <v>205</v>
      </c>
      <c r="J250" s="70"/>
      <c r="K250"/>
      <c r="L250" s="12"/>
      <c r="M250" s="12"/>
    </row>
    <row r="251" spans="1:16">
      <c r="A251" s="157" t="s">
        <v>352</v>
      </c>
      <c r="B251" s="162"/>
      <c r="C251" s="157" t="s">
        <v>355</v>
      </c>
      <c r="D251" s="103">
        <f t="shared" ref="D251:D256" si="23">G251-2</f>
        <v>45168</v>
      </c>
      <c r="E251" s="103">
        <f t="shared" ref="E251:E256" si="24">G251-1</f>
        <v>45169</v>
      </c>
      <c r="F251" s="103">
        <f t="shared" ref="F251:F256" si="25">G251-2</f>
        <v>45168</v>
      </c>
      <c r="G251" s="103">
        <v>45170</v>
      </c>
      <c r="H251" s="104">
        <f t="shared" ref="H251:H256" si="26">G251+12</f>
        <v>45182</v>
      </c>
      <c r="I251" s="104">
        <f t="shared" ref="I251:I256" si="27">G251+16</f>
        <v>45186</v>
      </c>
      <c r="J251" s="104">
        <f t="shared" ref="J251:J256" si="28">G251+18</f>
        <v>45188</v>
      </c>
      <c r="K251" s="7"/>
      <c r="L251" s="14"/>
      <c r="M251" s="14"/>
    </row>
    <row r="252" spans="1:16">
      <c r="A252" s="157" t="s">
        <v>341</v>
      </c>
      <c r="B252" s="162"/>
      <c r="C252" s="157"/>
      <c r="D252" s="103">
        <f t="shared" si="23"/>
        <v>45175</v>
      </c>
      <c r="E252" s="103">
        <f t="shared" si="24"/>
        <v>45176</v>
      </c>
      <c r="F252" s="103">
        <f t="shared" si="25"/>
        <v>45175</v>
      </c>
      <c r="G252" s="103">
        <f>G251+7</f>
        <v>45177</v>
      </c>
      <c r="H252" s="214">
        <f t="shared" si="26"/>
        <v>45189</v>
      </c>
      <c r="I252" s="214">
        <f t="shared" si="27"/>
        <v>45193</v>
      </c>
      <c r="J252" s="214">
        <f t="shared" si="28"/>
        <v>45195</v>
      </c>
      <c r="K252"/>
      <c r="L252" s="12"/>
      <c r="M252" s="12"/>
    </row>
    <row r="253" spans="1:16">
      <c r="A253" s="157" t="s">
        <v>353</v>
      </c>
      <c r="B253" s="162"/>
      <c r="C253" s="157" t="s">
        <v>356</v>
      </c>
      <c r="D253" s="104">
        <f t="shared" si="23"/>
        <v>45182</v>
      </c>
      <c r="E253" s="104">
        <f t="shared" si="24"/>
        <v>45183</v>
      </c>
      <c r="F253" s="104">
        <f t="shared" si="25"/>
        <v>45182</v>
      </c>
      <c r="G253" s="103">
        <f>G252+7</f>
        <v>45184</v>
      </c>
      <c r="H253" s="214">
        <f t="shared" si="26"/>
        <v>45196</v>
      </c>
      <c r="I253" s="214">
        <f t="shared" si="27"/>
        <v>45200</v>
      </c>
      <c r="J253" s="214">
        <f t="shared" si="28"/>
        <v>45202</v>
      </c>
      <c r="K253"/>
      <c r="L253" s="12"/>
      <c r="M253" s="12"/>
    </row>
    <row r="254" spans="1:16" ht="15" customHeight="1">
      <c r="A254" s="157" t="s">
        <v>433</v>
      </c>
      <c r="B254" s="162"/>
      <c r="C254" s="157" t="s">
        <v>434</v>
      </c>
      <c r="D254" s="103">
        <f t="shared" si="23"/>
        <v>45189</v>
      </c>
      <c r="E254" s="103">
        <f t="shared" si="24"/>
        <v>45190</v>
      </c>
      <c r="F254" s="103">
        <f t="shared" si="25"/>
        <v>45189</v>
      </c>
      <c r="G254" s="103">
        <f>G253+7</f>
        <v>45191</v>
      </c>
      <c r="H254" s="214">
        <f t="shared" si="26"/>
        <v>45203</v>
      </c>
      <c r="I254" s="214">
        <f t="shared" si="27"/>
        <v>45207</v>
      </c>
      <c r="J254" s="214">
        <f t="shared" si="28"/>
        <v>45209</v>
      </c>
      <c r="K254"/>
      <c r="L254" s="12"/>
      <c r="M254" s="12"/>
    </row>
    <row r="255" spans="1:16" ht="15" customHeight="1">
      <c r="A255" s="157" t="s">
        <v>435</v>
      </c>
      <c r="B255" s="162"/>
      <c r="C255" s="157" t="s">
        <v>436</v>
      </c>
      <c r="D255" s="103">
        <f t="shared" si="23"/>
        <v>45196</v>
      </c>
      <c r="E255" s="103">
        <f t="shared" si="24"/>
        <v>45197</v>
      </c>
      <c r="F255" s="103">
        <f t="shared" si="25"/>
        <v>45196</v>
      </c>
      <c r="G255" s="103">
        <f>G254+7</f>
        <v>45198</v>
      </c>
      <c r="H255" s="214">
        <f t="shared" si="26"/>
        <v>45210</v>
      </c>
      <c r="I255" s="214">
        <f t="shared" si="27"/>
        <v>45214</v>
      </c>
      <c r="J255" s="214">
        <f t="shared" si="28"/>
        <v>45216</v>
      </c>
      <c r="K255"/>
      <c r="L255" s="12"/>
      <c r="M255" s="12"/>
    </row>
    <row r="256" spans="1:16" ht="15" customHeight="1">
      <c r="A256" s="157" t="s">
        <v>351</v>
      </c>
      <c r="B256" s="162"/>
      <c r="C256" s="157" t="s">
        <v>354</v>
      </c>
      <c r="D256" s="103">
        <f t="shared" si="23"/>
        <v>45203</v>
      </c>
      <c r="E256" s="103">
        <f t="shared" si="24"/>
        <v>45204</v>
      </c>
      <c r="F256" s="103">
        <f t="shared" si="25"/>
        <v>45203</v>
      </c>
      <c r="G256" s="103">
        <f>G255+7</f>
        <v>45205</v>
      </c>
      <c r="H256" s="214">
        <f t="shared" si="26"/>
        <v>45217</v>
      </c>
      <c r="I256" s="214">
        <f t="shared" si="27"/>
        <v>45221</v>
      </c>
      <c r="J256" s="214">
        <f t="shared" si="28"/>
        <v>45223</v>
      </c>
      <c r="K256"/>
      <c r="L256" s="12"/>
      <c r="M256" s="12"/>
    </row>
    <row r="257" spans="1:14" s="55" customFormat="1" ht="15" customHeight="1">
      <c r="A257" s="475" t="s">
        <v>206</v>
      </c>
      <c r="B257" s="475"/>
      <c r="C257" s="475"/>
      <c r="D257" s="475"/>
      <c r="E257" s="475"/>
      <c r="F257" s="475"/>
      <c r="G257" s="475"/>
      <c r="H257" s="475"/>
      <c r="I257" s="475"/>
      <c r="J257" s="475"/>
      <c r="K257"/>
      <c r="L257" s="12"/>
      <c r="M257" s="12"/>
      <c r="N257" s="68"/>
    </row>
    <row r="258" spans="1:14" ht="15" customHeight="1">
      <c r="A258" s="454" t="s">
        <v>109</v>
      </c>
      <c r="B258" s="455"/>
      <c r="C258" s="455"/>
      <c r="D258" s="455"/>
      <c r="E258" s="455"/>
      <c r="F258" s="455"/>
      <c r="G258" s="455"/>
      <c r="H258" s="455"/>
      <c r="I258" s="455"/>
      <c r="J258" s="456"/>
      <c r="K258"/>
      <c r="L258" s="12"/>
      <c r="M258" s="12"/>
    </row>
    <row r="259" spans="1:14">
      <c r="A259" s="1"/>
      <c r="B259" s="37"/>
      <c r="C259" s="1"/>
      <c r="D259" s="1"/>
      <c r="E259" s="1"/>
      <c r="F259" s="1"/>
      <c r="G259" s="1"/>
      <c r="H259" s="1"/>
      <c r="I259" s="1"/>
      <c r="J259" s="1"/>
      <c r="K259"/>
      <c r="L259" s="12"/>
      <c r="M259" s="12"/>
    </row>
    <row r="260" spans="1:14">
      <c r="A260" s="476" t="s">
        <v>207</v>
      </c>
      <c r="B260" s="363" t="s">
        <v>208</v>
      </c>
      <c r="C260" s="363"/>
      <c r="D260" s="363"/>
      <c r="E260" s="363"/>
      <c r="F260" s="363"/>
      <c r="G260" s="363"/>
      <c r="H260" s="363"/>
      <c r="I260" s="363"/>
      <c r="J260" s="363"/>
      <c r="K260"/>
      <c r="L260" s="12"/>
      <c r="M260" s="12"/>
    </row>
    <row r="261" spans="1:14" ht="15" customHeight="1">
      <c r="A261" s="476"/>
      <c r="B261" s="477" t="s">
        <v>209</v>
      </c>
      <c r="C261" s="477"/>
      <c r="D261" s="477"/>
      <c r="E261" s="477"/>
      <c r="F261" s="477"/>
      <c r="G261" s="477"/>
      <c r="H261" s="477"/>
      <c r="I261" s="477"/>
      <c r="J261" s="477"/>
      <c r="K261"/>
      <c r="L261" s="12"/>
      <c r="M261" s="12"/>
    </row>
    <row r="262" spans="1:14" ht="15.6" customHeight="1">
      <c r="A262" s="476"/>
      <c r="B262" s="478" t="s">
        <v>210</v>
      </c>
      <c r="C262" s="478"/>
      <c r="D262" s="478"/>
      <c r="E262" s="478"/>
      <c r="F262" s="478"/>
      <c r="G262" s="478"/>
      <c r="H262" s="478"/>
      <c r="I262" s="478"/>
      <c r="J262" s="478"/>
      <c r="K262"/>
      <c r="L262" s="12"/>
      <c r="M262" s="12"/>
    </row>
    <row r="263" spans="1:14" ht="15" customHeight="1">
      <c r="A263" s="470" t="s">
        <v>2</v>
      </c>
      <c r="B263" s="471" t="s">
        <v>3</v>
      </c>
      <c r="C263" s="472" t="s">
        <v>4</v>
      </c>
      <c r="D263" s="473" t="s">
        <v>98</v>
      </c>
      <c r="E263" s="473" t="s">
        <v>25</v>
      </c>
      <c r="F263" s="474" t="s">
        <v>211</v>
      </c>
      <c r="G263" s="70" t="s">
        <v>37</v>
      </c>
      <c r="H263" s="459" t="s">
        <v>11</v>
      </c>
      <c r="I263" s="459"/>
      <c r="J263" s="459"/>
      <c r="K263"/>
      <c r="L263" s="12"/>
      <c r="M263" s="12"/>
    </row>
    <row r="264" spans="1:14" s="59" customFormat="1" ht="45" customHeight="1">
      <c r="A264" s="470"/>
      <c r="B264" s="471"/>
      <c r="C264" s="472"/>
      <c r="D264" s="473"/>
      <c r="E264" s="473"/>
      <c r="F264" s="474"/>
      <c r="G264" s="69" t="s">
        <v>12</v>
      </c>
      <c r="H264" s="70" t="s">
        <v>212</v>
      </c>
      <c r="I264" s="70" t="s">
        <v>213</v>
      </c>
      <c r="J264" s="151" t="s">
        <v>214</v>
      </c>
      <c r="K264"/>
      <c r="L264" s="12"/>
      <c r="M264" s="12"/>
      <c r="N264" s="92"/>
    </row>
    <row r="265" spans="1:14" s="59" customFormat="1">
      <c r="A265" s="157" t="s">
        <v>352</v>
      </c>
      <c r="B265" s="162"/>
      <c r="C265" s="157" t="s">
        <v>355</v>
      </c>
      <c r="D265" s="103">
        <f t="shared" ref="D265:D270" si="29">G265-2</f>
        <v>45168</v>
      </c>
      <c r="E265" s="103">
        <f t="shared" ref="E265:E270" si="30">G265-1</f>
        <v>45169</v>
      </c>
      <c r="F265" s="103">
        <f t="shared" ref="F265:F270" si="31">G265-2</f>
        <v>45168</v>
      </c>
      <c r="G265" s="103">
        <v>45170</v>
      </c>
      <c r="H265" s="104">
        <f t="shared" ref="H265:H270" si="32">G265+12</f>
        <v>45182</v>
      </c>
      <c r="I265" s="215">
        <f t="shared" ref="I265:I270" si="33">G265+16</f>
        <v>45186</v>
      </c>
      <c r="J265" s="104">
        <f t="shared" ref="J265:J270" si="34">G265+18</f>
        <v>45188</v>
      </c>
      <c r="K265" s="216" t="s">
        <v>215</v>
      </c>
      <c r="L265" s="14"/>
      <c r="M265" s="14"/>
      <c r="N265" s="92"/>
    </row>
    <row r="266" spans="1:14" s="59" customFormat="1">
      <c r="A266" s="157" t="s">
        <v>341</v>
      </c>
      <c r="B266" s="162"/>
      <c r="C266" s="157"/>
      <c r="D266" s="103">
        <f t="shared" si="29"/>
        <v>45175</v>
      </c>
      <c r="E266" s="103">
        <f t="shared" si="30"/>
        <v>45176</v>
      </c>
      <c r="F266" s="103">
        <f t="shared" si="31"/>
        <v>45175</v>
      </c>
      <c r="G266" s="103">
        <f>G265+7</f>
        <v>45177</v>
      </c>
      <c r="H266" s="104">
        <f t="shared" si="32"/>
        <v>45189</v>
      </c>
      <c r="I266" s="215">
        <f t="shared" si="33"/>
        <v>45193</v>
      </c>
      <c r="J266" s="104">
        <f t="shared" si="34"/>
        <v>45195</v>
      </c>
      <c r="K266" s="216" t="s">
        <v>215</v>
      </c>
      <c r="L266" s="12"/>
      <c r="M266" s="12"/>
      <c r="N266" s="92"/>
    </row>
    <row r="267" spans="1:14" s="59" customFormat="1">
      <c r="A267" s="157" t="s">
        <v>353</v>
      </c>
      <c r="B267" s="162"/>
      <c r="C267" s="157" t="s">
        <v>356</v>
      </c>
      <c r="D267" s="104">
        <f t="shared" si="29"/>
        <v>45182</v>
      </c>
      <c r="E267" s="104">
        <f t="shared" si="30"/>
        <v>45183</v>
      </c>
      <c r="F267" s="104">
        <f t="shared" si="31"/>
        <v>45182</v>
      </c>
      <c r="G267" s="103">
        <f>G266+7</f>
        <v>45184</v>
      </c>
      <c r="H267" s="104">
        <f t="shared" si="32"/>
        <v>45196</v>
      </c>
      <c r="I267" s="215">
        <f t="shared" si="33"/>
        <v>45200</v>
      </c>
      <c r="J267" s="104">
        <f t="shared" si="34"/>
        <v>45202</v>
      </c>
      <c r="K267" s="216" t="s">
        <v>216</v>
      </c>
      <c r="L267" s="12"/>
      <c r="M267" s="12"/>
      <c r="N267" s="92"/>
    </row>
    <row r="268" spans="1:14" s="59" customFormat="1">
      <c r="A268" s="157" t="s">
        <v>433</v>
      </c>
      <c r="B268" s="162"/>
      <c r="C268" s="157" t="s">
        <v>434</v>
      </c>
      <c r="D268" s="103">
        <f t="shared" si="29"/>
        <v>45189</v>
      </c>
      <c r="E268" s="103">
        <f t="shared" si="30"/>
        <v>45190</v>
      </c>
      <c r="F268" s="103">
        <f t="shared" si="31"/>
        <v>45189</v>
      </c>
      <c r="G268" s="103">
        <f>G267+7</f>
        <v>45191</v>
      </c>
      <c r="H268" s="104">
        <f t="shared" si="32"/>
        <v>45203</v>
      </c>
      <c r="I268" s="215">
        <f t="shared" si="33"/>
        <v>45207</v>
      </c>
      <c r="J268" s="104">
        <f t="shared" si="34"/>
        <v>45209</v>
      </c>
      <c r="K268" s="216" t="s">
        <v>217</v>
      </c>
      <c r="L268" s="12"/>
      <c r="M268" s="12"/>
      <c r="N268" s="92"/>
    </row>
    <row r="269" spans="1:14" s="59" customFormat="1">
      <c r="A269" s="157" t="s">
        <v>435</v>
      </c>
      <c r="B269" s="162"/>
      <c r="C269" s="157" t="s">
        <v>436</v>
      </c>
      <c r="D269" s="103">
        <f t="shared" si="29"/>
        <v>45196</v>
      </c>
      <c r="E269" s="103">
        <f t="shared" si="30"/>
        <v>45197</v>
      </c>
      <c r="F269" s="103">
        <f t="shared" si="31"/>
        <v>45196</v>
      </c>
      <c r="G269" s="103">
        <f>G268+7</f>
        <v>45198</v>
      </c>
      <c r="H269" s="104">
        <f t="shared" si="32"/>
        <v>45210</v>
      </c>
      <c r="I269" s="215">
        <f t="shared" si="33"/>
        <v>45214</v>
      </c>
      <c r="J269" s="104">
        <f t="shared" si="34"/>
        <v>45216</v>
      </c>
      <c r="K269" s="216"/>
      <c r="L269" s="12"/>
      <c r="M269" s="12"/>
      <c r="N269" s="92"/>
    </row>
    <row r="270" spans="1:14" s="59" customFormat="1">
      <c r="A270" s="157" t="s">
        <v>351</v>
      </c>
      <c r="B270" s="162"/>
      <c r="C270" s="157" t="s">
        <v>354</v>
      </c>
      <c r="D270" s="103">
        <f t="shared" si="29"/>
        <v>45203</v>
      </c>
      <c r="E270" s="103">
        <f t="shared" si="30"/>
        <v>45204</v>
      </c>
      <c r="F270" s="103">
        <f t="shared" si="31"/>
        <v>45203</v>
      </c>
      <c r="G270" s="103">
        <f>G269+7</f>
        <v>45205</v>
      </c>
      <c r="H270" s="214">
        <f t="shared" si="32"/>
        <v>45217</v>
      </c>
      <c r="I270" s="217">
        <f t="shared" si="33"/>
        <v>45221</v>
      </c>
      <c r="J270" s="214">
        <f t="shared" si="34"/>
        <v>45223</v>
      </c>
      <c r="K270" s="216"/>
      <c r="L270" s="12"/>
      <c r="M270" s="12"/>
      <c r="N270" s="92"/>
    </row>
    <row r="271" spans="1:14" s="55" customFormat="1">
      <c r="A271" s="451" t="s">
        <v>185</v>
      </c>
      <c r="B271" s="451"/>
      <c r="C271" s="451"/>
      <c r="D271" s="451"/>
      <c r="E271" s="451"/>
      <c r="F271" s="451"/>
      <c r="G271" s="451"/>
      <c r="H271" s="451"/>
      <c r="I271" s="451"/>
      <c r="J271" s="451"/>
      <c r="K271"/>
      <c r="L271" s="12"/>
      <c r="M271" s="12"/>
      <c r="N271" s="68"/>
    </row>
    <row r="272" spans="1:14" ht="15.6" customHeight="1">
      <c r="A272" s="454" t="s">
        <v>109</v>
      </c>
      <c r="B272" s="454"/>
      <c r="C272" s="454"/>
      <c r="D272" s="454"/>
      <c r="E272" s="454"/>
      <c r="F272" s="454"/>
      <c r="G272" s="454"/>
      <c r="H272" s="454"/>
      <c r="I272" s="454"/>
      <c r="J272" s="454"/>
      <c r="K272"/>
      <c r="L272" s="12"/>
    </row>
    <row r="273" spans="1:14">
      <c r="A273" s="460" t="s">
        <v>218</v>
      </c>
      <c r="B273" s="462" t="s">
        <v>219</v>
      </c>
      <c r="E273" s="464"/>
      <c r="F273" s="465"/>
      <c r="G273" s="58"/>
      <c r="H273" s="466" t="s">
        <v>220</v>
      </c>
      <c r="I273" s="468" t="s">
        <v>219</v>
      </c>
      <c r="J273" s="12"/>
      <c r="M273" s="54"/>
      <c r="N273" s="54"/>
    </row>
    <row r="274" spans="1:14" ht="15.6" customHeight="1" thickBot="1">
      <c r="A274" s="461"/>
      <c r="B274" s="463"/>
      <c r="E274" s="464"/>
      <c r="F274" s="465"/>
      <c r="G274" s="58"/>
      <c r="H274" s="467"/>
      <c r="I274" s="469"/>
      <c r="J274" s="12"/>
      <c r="M274" s="54"/>
      <c r="N274" s="54"/>
    </row>
    <row r="275" spans="1:14" ht="19.5">
      <c r="A275" s="218" t="s">
        <v>221</v>
      </c>
      <c r="B275" s="219" t="s">
        <v>222</v>
      </c>
      <c r="E275" s="220"/>
      <c r="F275" s="221"/>
      <c r="G275" s="58"/>
      <c r="H275" s="222" t="s">
        <v>221</v>
      </c>
      <c r="I275" s="223" t="s">
        <v>222</v>
      </c>
      <c r="J275" s="12"/>
      <c r="M275" s="54"/>
      <c r="N275" s="54"/>
    </row>
    <row r="276" spans="1:14" ht="19.5">
      <c r="A276" s="224" t="s">
        <v>223</v>
      </c>
      <c r="B276" s="219" t="s">
        <v>224</v>
      </c>
      <c r="E276" s="220"/>
      <c r="F276" s="221"/>
      <c r="G276" s="58"/>
      <c r="H276" s="222" t="s">
        <v>225</v>
      </c>
      <c r="I276" s="223" t="s">
        <v>226</v>
      </c>
      <c r="J276" s="12"/>
      <c r="K276" s="54"/>
      <c r="M276" s="54"/>
      <c r="N276" s="54"/>
    </row>
    <row r="277" spans="1:14" ht="19.5">
      <c r="A277" s="224" t="s">
        <v>227</v>
      </c>
      <c r="B277" s="219" t="s">
        <v>228</v>
      </c>
      <c r="E277" s="225"/>
      <c r="F277" s="226"/>
      <c r="G277" s="58"/>
      <c r="H277" s="227" t="s">
        <v>229</v>
      </c>
      <c r="I277" s="228" t="s">
        <v>230</v>
      </c>
      <c r="J277" s="12"/>
      <c r="M277" s="54"/>
      <c r="N277" s="54"/>
    </row>
    <row r="278" spans="1:14" ht="19.5">
      <c r="A278" s="224" t="s">
        <v>231</v>
      </c>
      <c r="B278" s="219" t="s">
        <v>232</v>
      </c>
      <c r="E278" s="225"/>
      <c r="F278" s="226"/>
      <c r="G278" s="58"/>
      <c r="H278" s="227" t="s">
        <v>233</v>
      </c>
      <c r="I278" s="228" t="s">
        <v>234</v>
      </c>
      <c r="M278" s="54"/>
      <c r="N278" s="54"/>
    </row>
    <row r="279" spans="1:14" ht="19.5">
      <c r="A279" s="224" t="s">
        <v>235</v>
      </c>
      <c r="B279" s="219" t="s">
        <v>236</v>
      </c>
      <c r="E279" s="225"/>
      <c r="F279" s="226"/>
      <c r="G279" s="58"/>
      <c r="H279" s="227" t="s">
        <v>237</v>
      </c>
      <c r="I279" s="228" t="s">
        <v>234</v>
      </c>
      <c r="M279" s="54"/>
      <c r="N279" s="54"/>
    </row>
    <row r="280" spans="1:14" ht="19.5">
      <c r="A280" s="224" t="s">
        <v>238</v>
      </c>
      <c r="B280" s="219" t="s">
        <v>239</v>
      </c>
      <c r="E280" s="225"/>
      <c r="F280" s="226"/>
      <c r="G280" s="58"/>
      <c r="H280" s="227" t="s">
        <v>240</v>
      </c>
      <c r="I280" s="228" t="s">
        <v>241</v>
      </c>
      <c r="M280" s="54"/>
      <c r="N280" s="54"/>
    </row>
    <row r="281" spans="1:14" ht="19.5">
      <c r="A281" s="224" t="s">
        <v>242</v>
      </c>
      <c r="B281" s="219" t="s">
        <v>243</v>
      </c>
      <c r="E281" s="225"/>
      <c r="F281" s="226"/>
      <c r="G281" s="58"/>
      <c r="H281" s="227" t="s">
        <v>244</v>
      </c>
      <c r="I281" s="228" t="s">
        <v>241</v>
      </c>
      <c r="M281" s="54"/>
      <c r="N281" s="54"/>
    </row>
    <row r="282" spans="1:14" ht="19.5">
      <c r="A282" s="224" t="s">
        <v>229</v>
      </c>
      <c r="B282" s="219" t="s">
        <v>230</v>
      </c>
      <c r="E282" s="225"/>
      <c r="F282" s="226"/>
      <c r="G282" s="58"/>
      <c r="H282" s="227" t="s">
        <v>245</v>
      </c>
      <c r="I282" s="228" t="s">
        <v>241</v>
      </c>
      <c r="M282" s="54"/>
      <c r="N282" s="54"/>
    </row>
    <row r="283" spans="1:14" ht="19.5">
      <c r="A283" s="224" t="s">
        <v>233</v>
      </c>
      <c r="B283" s="219" t="s">
        <v>234</v>
      </c>
      <c r="E283" s="225"/>
      <c r="F283" s="229"/>
      <c r="G283" s="58"/>
      <c r="H283" s="230" t="s">
        <v>246</v>
      </c>
      <c r="I283" s="231" t="s">
        <v>241</v>
      </c>
      <c r="M283" s="54"/>
      <c r="N283" s="54"/>
    </row>
    <row r="284" spans="1:14" ht="19.5">
      <c r="A284" s="224" t="s">
        <v>247</v>
      </c>
      <c r="B284" s="219" t="s">
        <v>248</v>
      </c>
      <c r="E284" s="225"/>
      <c r="F284" s="229"/>
      <c r="G284" s="58"/>
      <c r="H284" s="230" t="s">
        <v>249</v>
      </c>
      <c r="I284" s="231" t="s">
        <v>250</v>
      </c>
      <c r="M284" s="54"/>
      <c r="N284" s="54"/>
    </row>
    <row r="285" spans="1:14" ht="19.5">
      <c r="A285" s="224" t="s">
        <v>244</v>
      </c>
      <c r="B285" s="219" t="s">
        <v>241</v>
      </c>
      <c r="E285" s="232"/>
      <c r="F285" s="226"/>
      <c r="G285" s="58"/>
      <c r="H285" s="233" t="s">
        <v>251</v>
      </c>
      <c r="I285" s="228" t="s">
        <v>252</v>
      </c>
      <c r="M285" s="54"/>
      <c r="N285" s="54"/>
    </row>
    <row r="286" spans="1:14" ht="19.5">
      <c r="A286" s="224" t="s">
        <v>249</v>
      </c>
      <c r="B286" s="219" t="s">
        <v>250</v>
      </c>
      <c r="E286" s="232"/>
      <c r="F286" s="226"/>
      <c r="G286" s="58"/>
      <c r="H286" s="233" t="s">
        <v>253</v>
      </c>
      <c r="I286" s="228" t="s">
        <v>254</v>
      </c>
      <c r="M286" s="54"/>
      <c r="N286" s="54"/>
    </row>
    <row r="287" spans="1:14" ht="19.5">
      <c r="A287" s="224" t="s">
        <v>253</v>
      </c>
      <c r="B287" s="219" t="s">
        <v>254</v>
      </c>
      <c r="E287" s="232"/>
      <c r="F287" s="226"/>
      <c r="G287" s="58"/>
      <c r="H287" s="233" t="s">
        <v>255</v>
      </c>
      <c r="I287" s="228" t="s">
        <v>254</v>
      </c>
      <c r="M287" s="54"/>
      <c r="N287" s="54"/>
    </row>
    <row r="288" spans="1:14" s="64" customFormat="1" ht="19.5">
      <c r="A288" s="224" t="s">
        <v>255</v>
      </c>
      <c r="B288" s="219" t="s">
        <v>254</v>
      </c>
      <c r="C288" s="54"/>
      <c r="D288" s="54"/>
      <c r="E288" s="232"/>
      <c r="F288" s="226"/>
      <c r="G288" s="58"/>
      <c r="H288" s="233" t="s">
        <v>256</v>
      </c>
      <c r="I288" s="228" t="s">
        <v>257</v>
      </c>
      <c r="J288" s="58"/>
      <c r="K288" s="234"/>
      <c r="L288" s="234"/>
    </row>
    <row r="289" spans="1:14" s="65" customFormat="1" ht="19.5">
      <c r="A289" s="235" t="s">
        <v>256</v>
      </c>
      <c r="B289" s="219" t="s">
        <v>257</v>
      </c>
      <c r="C289" s="54"/>
      <c r="D289" s="54"/>
      <c r="E289" s="232"/>
      <c r="F289" s="226"/>
      <c r="G289" s="58"/>
      <c r="H289" s="233" t="s">
        <v>258</v>
      </c>
      <c r="I289" s="228" t="s">
        <v>259</v>
      </c>
      <c r="J289" s="58"/>
      <c r="K289" s="236"/>
      <c r="L289" s="236"/>
    </row>
    <row r="290" spans="1:14" s="65" customFormat="1" ht="19.5">
      <c r="A290" s="235" t="s">
        <v>260</v>
      </c>
      <c r="B290" s="219" t="s">
        <v>261</v>
      </c>
      <c r="C290" s="54"/>
      <c r="D290" s="54"/>
      <c r="E290" s="232"/>
      <c r="F290" s="226"/>
      <c r="G290" s="58"/>
      <c r="H290" s="233" t="s">
        <v>262</v>
      </c>
      <c r="I290" s="228" t="s">
        <v>263</v>
      </c>
      <c r="J290" s="58"/>
      <c r="K290" s="236"/>
      <c r="L290" s="236"/>
    </row>
    <row r="291" spans="1:14" s="65" customFormat="1" ht="19.5">
      <c r="A291" s="235" t="s">
        <v>258</v>
      </c>
      <c r="B291" s="219" t="s">
        <v>259</v>
      </c>
      <c r="C291" s="54"/>
      <c r="D291" s="54"/>
      <c r="E291" s="232"/>
      <c r="F291" s="226"/>
      <c r="H291" s="233" t="s">
        <v>264</v>
      </c>
      <c r="I291" s="228" t="s">
        <v>265</v>
      </c>
      <c r="J291" s="58"/>
      <c r="K291" s="58"/>
      <c r="L291" s="58"/>
      <c r="M291" s="236"/>
      <c r="N291" s="236"/>
    </row>
    <row r="292" spans="1:14" s="65" customFormat="1" ht="19.5">
      <c r="A292" s="235" t="s">
        <v>266</v>
      </c>
      <c r="B292" s="219" t="s">
        <v>267</v>
      </c>
      <c r="C292" s="54"/>
      <c r="D292" s="54"/>
      <c r="E292" s="232"/>
      <c r="F292" s="226"/>
      <c r="G292" s="54"/>
      <c r="H292" s="233" t="s">
        <v>266</v>
      </c>
      <c r="I292" s="228" t="s">
        <v>267</v>
      </c>
      <c r="J292" s="58"/>
      <c r="K292" s="58"/>
      <c r="L292" s="58"/>
      <c r="M292" s="236"/>
      <c r="N292" s="236"/>
    </row>
    <row r="293" spans="1:14" ht="19.5">
      <c r="A293" s="237" t="s">
        <v>268</v>
      </c>
      <c r="B293" s="219" t="s">
        <v>269</v>
      </c>
      <c r="E293" s="232"/>
      <c r="F293" s="226"/>
      <c r="H293" s="233" t="s">
        <v>270</v>
      </c>
      <c r="I293" s="228" t="s">
        <v>271</v>
      </c>
    </row>
    <row r="294" spans="1:14" ht="19.5">
      <c r="A294" s="237" t="s">
        <v>272</v>
      </c>
      <c r="B294" s="219" t="s">
        <v>273</v>
      </c>
      <c r="E294" s="232"/>
      <c r="F294" s="226"/>
      <c r="H294" s="233" t="s">
        <v>268</v>
      </c>
      <c r="I294" s="228" t="s">
        <v>269</v>
      </c>
    </row>
    <row r="295" spans="1:14" ht="19.5">
      <c r="A295" s="237" t="s">
        <v>274</v>
      </c>
      <c r="B295" s="219" t="s">
        <v>275</v>
      </c>
    </row>
    <row r="296" spans="1:14" ht="19.5">
      <c r="A296" s="238"/>
      <c r="B296" s="239"/>
    </row>
    <row r="297" spans="1:14" ht="19.5">
      <c r="A297" s="240"/>
      <c r="B297" s="241"/>
    </row>
    <row r="298" spans="1:14">
      <c r="A298" s="408" t="s">
        <v>276</v>
      </c>
      <c r="B298" s="428" t="s">
        <v>277</v>
      </c>
      <c r="C298" s="428"/>
      <c r="D298" s="428"/>
      <c r="E298" s="428"/>
      <c r="F298" s="428"/>
      <c r="G298" s="428"/>
      <c r="H298" s="428"/>
      <c r="I298" s="428"/>
      <c r="J298" s="428"/>
      <c r="K298" s="428"/>
      <c r="L298" s="428"/>
    </row>
    <row r="299" spans="1:14" ht="15.6" customHeight="1">
      <c r="A299" s="408"/>
      <c r="B299" s="458" t="s">
        <v>278</v>
      </c>
      <c r="C299" s="458"/>
      <c r="D299" s="458"/>
      <c r="E299" s="458"/>
      <c r="F299" s="458"/>
      <c r="G299" s="458"/>
      <c r="H299" s="458"/>
      <c r="I299" s="458"/>
      <c r="J299" s="458"/>
      <c r="K299" s="458"/>
      <c r="L299" s="458"/>
    </row>
    <row r="300" spans="1:14" ht="15.6" customHeight="1">
      <c r="A300" s="408"/>
      <c r="B300" s="458" t="s">
        <v>279</v>
      </c>
      <c r="C300" s="458"/>
      <c r="D300" s="458"/>
      <c r="E300" s="458"/>
      <c r="F300" s="458"/>
      <c r="G300" s="458"/>
      <c r="H300" s="458"/>
      <c r="I300" s="458"/>
      <c r="J300" s="458"/>
      <c r="K300" s="458"/>
      <c r="L300" s="458"/>
    </row>
    <row r="301" spans="1:14" ht="15" customHeight="1">
      <c r="A301" s="388" t="s">
        <v>2</v>
      </c>
      <c r="B301" s="444" t="s">
        <v>3</v>
      </c>
      <c r="C301" s="446" t="s">
        <v>4</v>
      </c>
      <c r="D301" s="447" t="s">
        <v>98</v>
      </c>
      <c r="E301" s="447" t="s">
        <v>25</v>
      </c>
      <c r="F301" s="448" t="s">
        <v>280</v>
      </c>
      <c r="G301" s="242" t="s">
        <v>37</v>
      </c>
      <c r="H301" s="449" t="s">
        <v>11</v>
      </c>
      <c r="I301" s="450"/>
      <c r="J301" s="450"/>
      <c r="K301" s="450"/>
      <c r="L301" s="450"/>
    </row>
    <row r="302" spans="1:14" ht="30">
      <c r="A302" s="388"/>
      <c r="B302" s="389"/>
      <c r="C302" s="388"/>
      <c r="D302" s="390"/>
      <c r="E302" s="390"/>
      <c r="F302" s="406"/>
      <c r="G302" s="182" t="s">
        <v>12</v>
      </c>
      <c r="H302" s="180" t="s">
        <v>281</v>
      </c>
      <c r="I302" s="243" t="s">
        <v>282</v>
      </c>
      <c r="J302" s="243" t="s">
        <v>283</v>
      </c>
      <c r="K302" s="243" t="s">
        <v>284</v>
      </c>
      <c r="L302" s="243" t="s">
        <v>285</v>
      </c>
    </row>
    <row r="303" spans="1:14">
      <c r="A303" s="10" t="s">
        <v>476</v>
      </c>
      <c r="B303" s="45"/>
      <c r="C303" s="28" t="s">
        <v>475</v>
      </c>
      <c r="D303" s="247">
        <f>G303-1</f>
        <v>45164</v>
      </c>
      <c r="E303" s="248">
        <f>D303</f>
        <v>45164</v>
      </c>
      <c r="F303" s="248">
        <f>G303-2</f>
        <v>45163</v>
      </c>
      <c r="G303" s="249">
        <v>45165</v>
      </c>
      <c r="H303" s="250">
        <f>G303+34</f>
        <v>45199</v>
      </c>
      <c r="I303" s="250">
        <f>G303+36</f>
        <v>45201</v>
      </c>
      <c r="J303" s="250">
        <f>G303+37</f>
        <v>45202</v>
      </c>
      <c r="K303" s="250">
        <f>G303+39</f>
        <v>45204</v>
      </c>
      <c r="L303" s="251">
        <f>G303+43</f>
        <v>45208</v>
      </c>
    </row>
    <row r="304" spans="1:14">
      <c r="A304" s="43" t="s">
        <v>378</v>
      </c>
      <c r="B304" s="46"/>
      <c r="C304" s="44" t="s">
        <v>357</v>
      </c>
      <c r="D304" s="247">
        <f>G304-1</f>
        <v>45171</v>
      </c>
      <c r="E304" s="248">
        <f>D304</f>
        <v>45171</v>
      </c>
      <c r="F304" s="248">
        <f>G304-2</f>
        <v>45170</v>
      </c>
      <c r="G304" s="253">
        <v>45172</v>
      </c>
      <c r="H304" s="250">
        <f>G304+34</f>
        <v>45206</v>
      </c>
      <c r="I304" s="250">
        <f>G304+36</f>
        <v>45208</v>
      </c>
      <c r="J304" s="250">
        <f>G304+37</f>
        <v>45209</v>
      </c>
      <c r="K304" s="250">
        <f>G304+39</f>
        <v>45211</v>
      </c>
      <c r="L304" s="251">
        <f>G304+43</f>
        <v>45215</v>
      </c>
    </row>
    <row r="305" spans="1:12">
      <c r="A305" s="244" t="s">
        <v>479</v>
      </c>
      <c r="B305" s="245"/>
      <c r="C305" s="246" t="s">
        <v>477</v>
      </c>
      <c r="D305" s="247">
        <f>G305-1</f>
        <v>45187</v>
      </c>
      <c r="E305" s="248">
        <f>D305</f>
        <v>45187</v>
      </c>
      <c r="F305" s="248">
        <f>G305-2</f>
        <v>45186</v>
      </c>
      <c r="G305" s="249">
        <v>45188</v>
      </c>
      <c r="H305" s="250">
        <f>G305+34</f>
        <v>45222</v>
      </c>
      <c r="I305" s="250">
        <f>G305+36</f>
        <v>45224</v>
      </c>
      <c r="J305" s="250">
        <f>G305+37</f>
        <v>45225</v>
      </c>
      <c r="K305" s="250">
        <f>G305+39</f>
        <v>45227</v>
      </c>
      <c r="L305" s="251">
        <f>G305+43</f>
        <v>45231</v>
      </c>
    </row>
    <row r="306" spans="1:12">
      <c r="A306" s="244" t="s">
        <v>480</v>
      </c>
      <c r="B306" s="252"/>
      <c r="C306" s="246" t="s">
        <v>478</v>
      </c>
      <c r="D306" s="247">
        <f>G306-1</f>
        <v>45199</v>
      </c>
      <c r="E306" s="248">
        <f>G306-1</f>
        <v>45199</v>
      </c>
      <c r="F306" s="248">
        <f>G306-2</f>
        <v>45198</v>
      </c>
      <c r="G306" s="253">
        <v>45200</v>
      </c>
      <c r="H306" s="251">
        <f>G306+34</f>
        <v>45234</v>
      </c>
      <c r="I306" s="251">
        <f>G306+36</f>
        <v>45236</v>
      </c>
      <c r="J306" s="251">
        <f>G306+37</f>
        <v>45237</v>
      </c>
      <c r="K306" s="251">
        <f>G306+39</f>
        <v>45239</v>
      </c>
      <c r="L306" s="251">
        <f>G306+43</f>
        <v>45243</v>
      </c>
    </row>
    <row r="307" spans="1:12">
      <c r="A307" s="451" t="s">
        <v>185</v>
      </c>
      <c r="B307" s="452"/>
      <c r="C307" s="452"/>
      <c r="D307" s="452"/>
      <c r="E307" s="452"/>
      <c r="F307" s="452"/>
      <c r="G307" s="452"/>
      <c r="H307" s="452"/>
      <c r="I307" s="452"/>
      <c r="J307" s="452"/>
      <c r="K307" s="452"/>
      <c r="L307" s="453"/>
    </row>
    <row r="308" spans="1:12" ht="15.6" customHeight="1">
      <c r="A308" s="454" t="s">
        <v>109</v>
      </c>
      <c r="B308" s="455"/>
      <c r="C308" s="455"/>
      <c r="D308" s="455"/>
      <c r="E308" s="455"/>
      <c r="F308" s="455"/>
      <c r="G308" s="455"/>
      <c r="H308" s="455"/>
      <c r="I308" s="455"/>
      <c r="J308" s="455"/>
      <c r="K308" s="455"/>
      <c r="L308" s="456"/>
    </row>
    <row r="309" spans="1:12" ht="19.5">
      <c r="A309" s="240"/>
      <c r="B309" s="254"/>
    </row>
    <row r="310" spans="1:12" ht="15.6" customHeight="1">
      <c r="A310" s="408" t="s">
        <v>286</v>
      </c>
      <c r="B310" s="457" t="s">
        <v>287</v>
      </c>
      <c r="C310" s="428"/>
      <c r="D310" s="428"/>
      <c r="E310" s="428"/>
      <c r="F310" s="428"/>
      <c r="G310" s="428"/>
      <c r="H310" s="428"/>
      <c r="I310" s="428"/>
      <c r="J310" s="428"/>
      <c r="K310" s="428"/>
      <c r="L310" s="428"/>
    </row>
    <row r="311" spans="1:12" ht="15.6" customHeight="1">
      <c r="A311" s="408"/>
      <c r="B311" s="458" t="s">
        <v>288</v>
      </c>
      <c r="C311" s="458"/>
      <c r="D311" s="458"/>
      <c r="E311" s="458"/>
      <c r="F311" s="458"/>
      <c r="G311" s="458"/>
      <c r="H311" s="458"/>
      <c r="I311" s="458"/>
      <c r="J311" s="458"/>
      <c r="K311" s="458"/>
      <c r="L311" s="458"/>
    </row>
    <row r="312" spans="1:12" ht="15.6" customHeight="1">
      <c r="A312" s="408"/>
      <c r="B312" s="458" t="s">
        <v>289</v>
      </c>
      <c r="C312" s="458"/>
      <c r="D312" s="458"/>
      <c r="E312" s="458"/>
      <c r="F312" s="458"/>
      <c r="G312" s="458"/>
      <c r="H312" s="458"/>
      <c r="I312" s="458"/>
      <c r="J312" s="458"/>
      <c r="K312" s="458"/>
      <c r="L312" s="458"/>
    </row>
    <row r="313" spans="1:12" ht="15" customHeight="1">
      <c r="A313" s="388" t="s">
        <v>2</v>
      </c>
      <c r="B313" s="444" t="s">
        <v>3</v>
      </c>
      <c r="C313" s="446" t="s">
        <v>4</v>
      </c>
      <c r="D313" s="447" t="s">
        <v>98</v>
      </c>
      <c r="E313" s="447" t="s">
        <v>25</v>
      </c>
      <c r="F313" s="448" t="s">
        <v>290</v>
      </c>
      <c r="G313" s="242" t="s">
        <v>8</v>
      </c>
      <c r="H313" s="434" t="s">
        <v>291</v>
      </c>
      <c r="I313" s="436" t="s">
        <v>11</v>
      </c>
      <c r="J313" s="437"/>
      <c r="K313" s="437"/>
      <c r="L313" s="437"/>
    </row>
    <row r="314" spans="1:12">
      <c r="A314" s="388"/>
      <c r="B314" s="445"/>
      <c r="C314" s="388"/>
      <c r="D314" s="390"/>
      <c r="E314" s="390"/>
      <c r="F314" s="406"/>
      <c r="G314" s="182" t="s">
        <v>12</v>
      </c>
      <c r="H314" s="435"/>
      <c r="I314" s="243" t="s">
        <v>292</v>
      </c>
      <c r="J314" s="255" t="s">
        <v>293</v>
      </c>
      <c r="K314" s="255" t="s">
        <v>294</v>
      </c>
      <c r="L314" s="255" t="s">
        <v>295</v>
      </c>
    </row>
    <row r="315" spans="1:12">
      <c r="A315" s="101" t="s">
        <v>365</v>
      </c>
      <c r="B315" s="118"/>
      <c r="C315" s="256" t="s">
        <v>362</v>
      </c>
      <c r="D315" s="103">
        <f>G315-1</f>
        <v>45170</v>
      </c>
      <c r="E315" s="103">
        <f>G315-1</f>
        <v>45170</v>
      </c>
      <c r="F315" s="103">
        <f>G315-2</f>
        <v>45169</v>
      </c>
      <c r="G315" s="16">
        <v>45171</v>
      </c>
      <c r="H315" s="258"/>
      <c r="I315" s="259">
        <f>G315+36</f>
        <v>45207</v>
      </c>
      <c r="J315" s="259">
        <f>G315+38</f>
        <v>45209</v>
      </c>
      <c r="K315" s="260">
        <f>G315+42</f>
        <v>45213</v>
      </c>
      <c r="L315" s="260">
        <f>G315+44</f>
        <v>45215</v>
      </c>
    </row>
    <row r="316" spans="1:12">
      <c r="A316" s="101" t="s">
        <v>427</v>
      </c>
      <c r="B316" s="118"/>
      <c r="C316" s="256" t="s">
        <v>428</v>
      </c>
      <c r="D316" s="248">
        <f>G316-1</f>
        <v>45177</v>
      </c>
      <c r="E316" s="248">
        <f>G316-1</f>
        <v>45177</v>
      </c>
      <c r="F316" s="248">
        <f>G316-2</f>
        <v>45176</v>
      </c>
      <c r="G316" s="16">
        <f>G315+7</f>
        <v>45178</v>
      </c>
      <c r="H316" s="262"/>
      <c r="I316" s="259">
        <f>G316+36</f>
        <v>45214</v>
      </c>
      <c r="J316" s="259">
        <f>G316+38</f>
        <v>45216</v>
      </c>
      <c r="K316" s="260">
        <f>G316+42</f>
        <v>45220</v>
      </c>
      <c r="L316" s="260">
        <f>G316+44</f>
        <v>45222</v>
      </c>
    </row>
    <row r="317" spans="1:12">
      <c r="A317" s="277" t="s">
        <v>429</v>
      </c>
      <c r="B317" s="278"/>
      <c r="C317" s="279" t="s">
        <v>430</v>
      </c>
      <c r="D317" s="248">
        <f>G317-1</f>
        <v>45184</v>
      </c>
      <c r="E317" s="248">
        <f>G317-1</f>
        <v>45184</v>
      </c>
      <c r="F317" s="248">
        <f>G317-2</f>
        <v>45183</v>
      </c>
      <c r="G317" s="49">
        <f>G316+7</f>
        <v>45185</v>
      </c>
      <c r="H317" s="262"/>
      <c r="I317" s="259">
        <f>G317+36</f>
        <v>45221</v>
      </c>
      <c r="J317" s="259">
        <f>G317+38</f>
        <v>45223</v>
      </c>
      <c r="K317" s="260">
        <f>G317+42</f>
        <v>45227</v>
      </c>
      <c r="L317" s="260">
        <f>G317+44</f>
        <v>45229</v>
      </c>
    </row>
    <row r="318" spans="1:12">
      <c r="A318" s="163" t="s">
        <v>431</v>
      </c>
      <c r="B318" s="164"/>
      <c r="C318" s="265" t="s">
        <v>432</v>
      </c>
      <c r="D318" s="266">
        <f>G318-1</f>
        <v>45191</v>
      </c>
      <c r="E318" s="266">
        <f>G318-1</f>
        <v>45191</v>
      </c>
      <c r="F318" s="266">
        <f>G318-2</f>
        <v>45190</v>
      </c>
      <c r="G318" s="49">
        <f>G317+7</f>
        <v>45192</v>
      </c>
      <c r="H318" s="262"/>
      <c r="I318" s="259">
        <f>G318+36</f>
        <v>45228</v>
      </c>
      <c r="J318" s="259">
        <f>G318+38</f>
        <v>45230</v>
      </c>
      <c r="K318" s="260">
        <f>G318+42</f>
        <v>45234</v>
      </c>
      <c r="L318" s="260">
        <f>G318+44</f>
        <v>45236</v>
      </c>
    </row>
    <row r="319" spans="1:12">
      <c r="A319" s="101" t="s">
        <v>83</v>
      </c>
      <c r="B319" s="118"/>
      <c r="C319" s="256"/>
      <c r="D319" s="103">
        <f>G319-1</f>
        <v>45198</v>
      </c>
      <c r="E319" s="103">
        <f>G319-1</f>
        <v>45198</v>
      </c>
      <c r="F319" s="103">
        <f>G319-2</f>
        <v>45197</v>
      </c>
      <c r="G319" s="49">
        <f>G318+7</f>
        <v>45199</v>
      </c>
      <c r="H319" s="267"/>
      <c r="I319" s="268">
        <f>G319+36</f>
        <v>45235</v>
      </c>
      <c r="J319" s="268">
        <f>G319+38</f>
        <v>45237</v>
      </c>
      <c r="K319" s="269">
        <f>G319+42</f>
        <v>45241</v>
      </c>
      <c r="L319" s="269">
        <f>G319+44</f>
        <v>45243</v>
      </c>
    </row>
    <row r="320" spans="1:12">
      <c r="A320" s="438" t="s">
        <v>185</v>
      </c>
      <c r="B320" s="439"/>
      <c r="C320" s="439"/>
      <c r="D320" s="439"/>
      <c r="E320" s="439"/>
      <c r="F320" s="439"/>
      <c r="G320" s="439"/>
      <c r="H320" s="439"/>
      <c r="I320" s="439"/>
      <c r="J320" s="439"/>
      <c r="K320" s="439"/>
      <c r="L320" s="440"/>
    </row>
    <row r="321" spans="1:16" ht="15.6" customHeight="1">
      <c r="A321" s="441" t="s">
        <v>109</v>
      </c>
      <c r="B321" s="442"/>
      <c r="C321" s="442"/>
      <c r="D321" s="442"/>
      <c r="E321" s="442"/>
      <c r="F321" s="442"/>
      <c r="G321" s="442"/>
      <c r="H321" s="442"/>
      <c r="I321" s="442"/>
      <c r="J321" s="442"/>
      <c r="K321" s="442"/>
      <c r="L321" s="443"/>
    </row>
    <row r="322" spans="1:16" s="58" customFormat="1">
      <c r="A322" s="270"/>
      <c r="B322" s="271"/>
      <c r="C322" s="272"/>
      <c r="D322" s="272"/>
      <c r="E322" s="272"/>
      <c r="F322" s="272"/>
      <c r="G322" s="272"/>
      <c r="H322" s="272"/>
      <c r="I322" s="270"/>
      <c r="J322" s="270"/>
      <c r="K322" s="270"/>
      <c r="O322" s="54"/>
      <c r="P322" s="54"/>
    </row>
    <row r="323" spans="1:16" s="58" customFormat="1">
      <c r="A323" s="401" t="s">
        <v>107</v>
      </c>
      <c r="B323" s="382" t="s">
        <v>298</v>
      </c>
      <c r="C323" s="382"/>
      <c r="D323" s="382"/>
      <c r="E323" s="382"/>
      <c r="F323" s="382"/>
      <c r="G323" s="382"/>
      <c r="H323" s="382"/>
      <c r="I323" s="382"/>
      <c r="J323" s="270"/>
      <c r="K323" s="270"/>
      <c r="O323" s="54"/>
      <c r="P323" s="54"/>
    </row>
    <row r="324" spans="1:16" s="58" customFormat="1" ht="15.6" customHeight="1">
      <c r="A324" s="401"/>
      <c r="B324" s="385" t="s">
        <v>278</v>
      </c>
      <c r="C324" s="385"/>
      <c r="D324" s="385"/>
      <c r="E324" s="385"/>
      <c r="F324" s="385"/>
      <c r="G324" s="385"/>
      <c r="H324" s="385"/>
      <c r="I324" s="385"/>
      <c r="J324" s="270"/>
      <c r="K324" s="270"/>
      <c r="O324" s="54"/>
      <c r="P324" s="54"/>
    </row>
    <row r="325" spans="1:16" s="58" customFormat="1" ht="15.6" customHeight="1">
      <c r="A325" s="401"/>
      <c r="B325" s="385" t="s">
        <v>299</v>
      </c>
      <c r="C325" s="385"/>
      <c r="D325" s="385"/>
      <c r="E325" s="385"/>
      <c r="F325" s="385"/>
      <c r="G325" s="385"/>
      <c r="H325" s="385"/>
      <c r="I325" s="385"/>
      <c r="J325" s="270"/>
      <c r="K325" s="270"/>
      <c r="O325" s="54"/>
      <c r="P325" s="54"/>
    </row>
    <row r="326" spans="1:16" s="58" customFormat="1" ht="15" customHeight="1">
      <c r="A326" s="346" t="s">
        <v>2</v>
      </c>
      <c r="B326" s="366" t="s">
        <v>3</v>
      </c>
      <c r="C326" s="346" t="s">
        <v>4</v>
      </c>
      <c r="D326" s="432" t="s">
        <v>98</v>
      </c>
      <c r="E326" s="432" t="s">
        <v>25</v>
      </c>
      <c r="F326" s="433" t="s">
        <v>280</v>
      </c>
      <c r="G326" s="274" t="s">
        <v>37</v>
      </c>
      <c r="H326" s="429" t="s">
        <v>11</v>
      </c>
      <c r="I326" s="429"/>
      <c r="J326" s="270"/>
      <c r="K326" s="270"/>
      <c r="O326" s="54"/>
      <c r="P326" s="54"/>
    </row>
    <row r="327" spans="1:16" s="58" customFormat="1" ht="30">
      <c r="A327" s="346"/>
      <c r="B327" s="366"/>
      <c r="C327" s="346"/>
      <c r="D327" s="432"/>
      <c r="E327" s="432"/>
      <c r="F327" s="433"/>
      <c r="G327" s="273" t="s">
        <v>12</v>
      </c>
      <c r="H327" s="275" t="s">
        <v>300</v>
      </c>
      <c r="I327" s="276" t="s">
        <v>301</v>
      </c>
      <c r="J327" s="270"/>
      <c r="K327" s="270"/>
      <c r="O327" s="54"/>
      <c r="P327" s="54"/>
    </row>
    <row r="328" spans="1:16" s="58" customFormat="1" ht="14.45" customHeight="1">
      <c r="A328" s="101" t="s">
        <v>365</v>
      </c>
      <c r="B328" s="118"/>
      <c r="C328" s="256" t="s">
        <v>362</v>
      </c>
      <c r="D328" s="103">
        <f>G328-1</f>
        <v>45170</v>
      </c>
      <c r="E328" s="103">
        <f>G328-1</f>
        <v>45170</v>
      </c>
      <c r="F328" s="103">
        <f>G328-2</f>
        <v>45169</v>
      </c>
      <c r="G328" s="16">
        <v>45171</v>
      </c>
      <c r="H328" s="257">
        <f>G328+25</f>
        <v>45196</v>
      </c>
      <c r="I328" s="177">
        <f>H328+7</f>
        <v>45203</v>
      </c>
      <c r="J328" s="270"/>
      <c r="K328" s="270"/>
      <c r="O328" s="54"/>
      <c r="P328" s="54"/>
    </row>
    <row r="329" spans="1:16" s="58" customFormat="1">
      <c r="A329" s="101" t="s">
        <v>427</v>
      </c>
      <c r="B329" s="118"/>
      <c r="C329" s="256" t="s">
        <v>428</v>
      </c>
      <c r="D329" s="103">
        <f>G329-1</f>
        <v>45177</v>
      </c>
      <c r="E329" s="103">
        <f>G329-1</f>
        <v>45177</v>
      </c>
      <c r="F329" s="103">
        <f>G329-2</f>
        <v>45176</v>
      </c>
      <c r="G329" s="16">
        <f>G328+7</f>
        <v>45178</v>
      </c>
      <c r="H329" s="257">
        <f>G329+25</f>
        <v>45203</v>
      </c>
      <c r="I329" s="177">
        <f>H329+7</f>
        <v>45210</v>
      </c>
      <c r="J329" s="270"/>
      <c r="K329" s="270"/>
      <c r="O329" s="54"/>
      <c r="P329" s="54"/>
    </row>
    <row r="330" spans="1:16" s="58" customFormat="1">
      <c r="A330" s="277" t="s">
        <v>429</v>
      </c>
      <c r="B330" s="278"/>
      <c r="C330" s="279" t="s">
        <v>430</v>
      </c>
      <c r="D330" s="280">
        <f>G330-1</f>
        <v>45184</v>
      </c>
      <c r="E330" s="280">
        <f>G330-1</f>
        <v>45184</v>
      </c>
      <c r="F330" s="280">
        <f>G330-2</f>
        <v>45183</v>
      </c>
      <c r="G330" s="49">
        <f>G329+7</f>
        <v>45185</v>
      </c>
      <c r="H330" s="281">
        <f>G330+25</f>
        <v>45210</v>
      </c>
      <c r="I330" s="282">
        <f>H330+7</f>
        <v>45217</v>
      </c>
      <c r="J330" s="270"/>
      <c r="K330" s="270"/>
      <c r="O330" s="54"/>
      <c r="P330" s="54"/>
    </row>
    <row r="331" spans="1:16" s="58" customFormat="1">
      <c r="A331" s="163" t="s">
        <v>431</v>
      </c>
      <c r="B331" s="164"/>
      <c r="C331" s="265" t="s">
        <v>432</v>
      </c>
      <c r="D331" s="266">
        <f>G331-1</f>
        <v>45191</v>
      </c>
      <c r="E331" s="266">
        <f>G331-1</f>
        <v>45191</v>
      </c>
      <c r="F331" s="266">
        <f>G331-2</f>
        <v>45190</v>
      </c>
      <c r="G331" s="49">
        <f>G330+7</f>
        <v>45192</v>
      </c>
      <c r="H331" s="249">
        <f>G331+25</f>
        <v>45217</v>
      </c>
      <c r="I331" s="283">
        <f>H331+7</f>
        <v>45224</v>
      </c>
      <c r="J331" s="270"/>
      <c r="K331" s="270"/>
      <c r="O331" s="54"/>
      <c r="P331" s="54"/>
    </row>
    <row r="332" spans="1:16" s="58" customFormat="1">
      <c r="A332" s="101" t="s">
        <v>83</v>
      </c>
      <c r="B332" s="118"/>
      <c r="C332" s="256"/>
      <c r="D332" s="103">
        <f>G332-1</f>
        <v>45198</v>
      </c>
      <c r="E332" s="103">
        <f>G332-1</f>
        <v>45198</v>
      </c>
      <c r="F332" s="103">
        <f>G332-2</f>
        <v>45197</v>
      </c>
      <c r="G332" s="49">
        <f>G331+7</f>
        <v>45199</v>
      </c>
      <c r="H332" s="249">
        <f>G332+25</f>
        <v>45224</v>
      </c>
      <c r="I332" s="177">
        <f>H332+7</f>
        <v>45231</v>
      </c>
      <c r="J332" s="270"/>
      <c r="K332" s="270"/>
      <c r="O332" s="54"/>
      <c r="P332" s="54"/>
    </row>
    <row r="333" spans="1:16" s="58" customFormat="1" ht="15" customHeight="1">
      <c r="A333" s="430" t="s">
        <v>185</v>
      </c>
      <c r="B333" s="430"/>
      <c r="C333" s="430"/>
      <c r="D333" s="430"/>
      <c r="E333" s="430"/>
      <c r="F333" s="430"/>
      <c r="G333" s="430"/>
      <c r="H333" s="430"/>
      <c r="I333" s="430"/>
      <c r="O333" s="54"/>
      <c r="P333" s="54"/>
    </row>
    <row r="334" spans="1:16" s="58" customFormat="1" ht="15.6" customHeight="1">
      <c r="A334" s="431" t="s">
        <v>109</v>
      </c>
      <c r="B334" s="431"/>
      <c r="C334" s="431"/>
      <c r="D334" s="431"/>
      <c r="E334" s="431"/>
      <c r="F334" s="431"/>
      <c r="G334" s="431"/>
      <c r="H334" s="431"/>
      <c r="I334" s="431"/>
      <c r="O334" s="54"/>
      <c r="P334" s="54"/>
    </row>
    <row r="335" spans="1:16" s="58" customFormat="1">
      <c r="A335" s="32"/>
      <c r="B335" s="40"/>
      <c r="C335" s="29"/>
      <c r="D335" s="29"/>
      <c r="E335" s="29"/>
      <c r="F335" s="29"/>
      <c r="G335" s="29"/>
      <c r="H335" s="29"/>
      <c r="I335" s="29"/>
      <c r="O335" s="54"/>
      <c r="P335" s="54"/>
    </row>
    <row r="336" spans="1:16" s="58" customFormat="1" hidden="1">
      <c r="A336" s="408" t="s">
        <v>302</v>
      </c>
      <c r="B336" s="363" t="s">
        <v>303</v>
      </c>
      <c r="C336" s="364"/>
      <c r="D336" s="364"/>
      <c r="E336" s="364"/>
      <c r="F336" s="364"/>
      <c r="G336" s="364"/>
      <c r="H336" s="364"/>
      <c r="I336" s="364"/>
      <c r="J336" s="364"/>
      <c r="K336" s="364"/>
      <c r="L336" s="365"/>
      <c r="M336" s="54"/>
      <c r="N336" s="54"/>
    </row>
    <row r="337" spans="1:14" s="58" customFormat="1" hidden="1">
      <c r="A337" s="409"/>
      <c r="B337" s="411" t="s">
        <v>304</v>
      </c>
      <c r="C337" s="412"/>
      <c r="D337" s="412"/>
      <c r="E337" s="412"/>
      <c r="F337" s="412"/>
      <c r="G337" s="412"/>
      <c r="H337" s="412"/>
      <c r="I337" s="412"/>
      <c r="J337" s="412"/>
      <c r="K337" s="412"/>
      <c r="L337" s="413"/>
      <c r="M337" s="54"/>
      <c r="N337" s="54"/>
    </row>
    <row r="338" spans="1:14" s="58" customFormat="1" hidden="1">
      <c r="A338" s="410"/>
      <c r="B338" s="414" t="s">
        <v>305</v>
      </c>
      <c r="C338" s="415"/>
      <c r="D338" s="415"/>
      <c r="E338" s="415"/>
      <c r="F338" s="415"/>
      <c r="G338" s="415"/>
      <c r="H338" s="415"/>
      <c r="I338" s="415"/>
      <c r="J338" s="415"/>
      <c r="K338" s="415"/>
      <c r="L338" s="416"/>
      <c r="M338" s="54"/>
      <c r="N338" s="54"/>
    </row>
    <row r="339" spans="1:14" s="58" customFormat="1" ht="15" hidden="1" customHeight="1">
      <c r="A339" s="388" t="s">
        <v>2</v>
      </c>
      <c r="B339" s="389" t="s">
        <v>3</v>
      </c>
      <c r="C339" s="388" t="s">
        <v>4</v>
      </c>
      <c r="D339" s="390" t="s">
        <v>98</v>
      </c>
      <c r="E339" s="390" t="s">
        <v>25</v>
      </c>
      <c r="F339" s="406" t="s">
        <v>280</v>
      </c>
      <c r="G339" s="181" t="s">
        <v>37</v>
      </c>
      <c r="H339" s="70" t="s">
        <v>306</v>
      </c>
      <c r="I339" s="423" t="s">
        <v>11</v>
      </c>
      <c r="J339" s="424"/>
      <c r="K339" s="424"/>
      <c r="L339" s="425"/>
    </row>
    <row r="340" spans="1:14" s="58" customFormat="1" ht="60" hidden="1">
      <c r="A340" s="403"/>
      <c r="B340" s="404"/>
      <c r="C340" s="403"/>
      <c r="D340" s="405"/>
      <c r="E340" s="405"/>
      <c r="F340" s="407"/>
      <c r="G340" s="284" t="s">
        <v>12</v>
      </c>
      <c r="H340" s="70" t="s">
        <v>307</v>
      </c>
      <c r="I340" s="72" t="s">
        <v>308</v>
      </c>
      <c r="J340" s="72" t="s">
        <v>309</v>
      </c>
      <c r="K340" s="72" t="s">
        <v>310</v>
      </c>
      <c r="L340" s="72" t="s">
        <v>311</v>
      </c>
    </row>
    <row r="341" spans="1:14" s="58" customFormat="1" hidden="1">
      <c r="A341" s="101" t="s">
        <v>296</v>
      </c>
      <c r="B341" s="118"/>
      <c r="C341" s="256" t="s">
        <v>297</v>
      </c>
      <c r="D341" s="103">
        <f>G341-1</f>
        <v>45140</v>
      </c>
      <c r="E341" s="103">
        <f>G341-1</f>
        <v>45140</v>
      </c>
      <c r="F341" s="103">
        <f>G341-2</f>
        <v>45139</v>
      </c>
      <c r="G341" s="257">
        <v>45141</v>
      </c>
      <c r="H341" s="89"/>
      <c r="I341" s="177">
        <f>G341+20</f>
        <v>45161</v>
      </c>
      <c r="J341" s="177">
        <f>G341+27</f>
        <v>45168</v>
      </c>
      <c r="K341" s="177">
        <f>G341+29</f>
        <v>45170</v>
      </c>
      <c r="L341" s="177">
        <f>G341+33</f>
        <v>45174</v>
      </c>
    </row>
    <row r="342" spans="1:14" s="58" customFormat="1" hidden="1">
      <c r="A342" s="183" t="s">
        <v>358</v>
      </c>
      <c r="B342" s="184"/>
      <c r="C342" s="261" t="s">
        <v>359</v>
      </c>
      <c r="D342" s="248">
        <f>G342-1</f>
        <v>45143</v>
      </c>
      <c r="E342" s="248">
        <f>G342-1</f>
        <v>45143</v>
      </c>
      <c r="F342" s="248">
        <f>G342-2</f>
        <v>45142</v>
      </c>
      <c r="G342" s="249">
        <v>45144</v>
      </c>
      <c r="H342" s="89"/>
      <c r="I342" s="177">
        <f>G342+20</f>
        <v>45164</v>
      </c>
      <c r="J342" s="177">
        <f>G342+27</f>
        <v>45171</v>
      </c>
      <c r="K342" s="177">
        <f>G342+29</f>
        <v>45173</v>
      </c>
      <c r="L342" s="177">
        <f>G342+33</f>
        <v>45177</v>
      </c>
    </row>
    <row r="343" spans="1:14" s="58" customFormat="1" hidden="1">
      <c r="A343" s="183" t="s">
        <v>363</v>
      </c>
      <c r="B343" s="263"/>
      <c r="C343" s="261" t="s">
        <v>360</v>
      </c>
      <c r="D343" s="248">
        <f>G343-1</f>
        <v>45151</v>
      </c>
      <c r="E343" s="248">
        <f>G343-1</f>
        <v>45151</v>
      </c>
      <c r="F343" s="248">
        <f>G343-2</f>
        <v>45150</v>
      </c>
      <c r="G343" s="249">
        <v>45152</v>
      </c>
      <c r="H343" s="285"/>
      <c r="I343" s="177">
        <f>G343+20</f>
        <v>45172</v>
      </c>
      <c r="J343" s="177">
        <f>G343+27</f>
        <v>45179</v>
      </c>
      <c r="K343" s="177">
        <f>G343+29</f>
        <v>45181</v>
      </c>
      <c r="L343" s="177">
        <f>G343+33</f>
        <v>45185</v>
      </c>
    </row>
    <row r="344" spans="1:14" s="58" customFormat="1" hidden="1">
      <c r="A344" s="163" t="s">
        <v>364</v>
      </c>
      <c r="B344" s="164"/>
      <c r="C344" s="265" t="s">
        <v>361</v>
      </c>
      <c r="D344" s="266">
        <f>G344-1</f>
        <v>45156</v>
      </c>
      <c r="E344" s="266">
        <f>G344-1</f>
        <v>45156</v>
      </c>
      <c r="F344" s="266">
        <f>G344-2</f>
        <v>45155</v>
      </c>
      <c r="G344" s="253">
        <v>45157</v>
      </c>
      <c r="H344" s="285"/>
      <c r="I344" s="177">
        <f>G344+20</f>
        <v>45177</v>
      </c>
      <c r="J344" s="177">
        <f>G344+27</f>
        <v>45184</v>
      </c>
      <c r="K344" s="177">
        <f>G344+29</f>
        <v>45186</v>
      </c>
      <c r="L344" s="177">
        <f>G344+33</f>
        <v>45190</v>
      </c>
    </row>
    <row r="345" spans="1:14" s="58" customFormat="1" hidden="1">
      <c r="A345" s="101" t="s">
        <v>365</v>
      </c>
      <c r="B345" s="118"/>
      <c r="C345" s="256" t="s">
        <v>362</v>
      </c>
      <c r="D345" s="103">
        <f>G345-1</f>
        <v>45163</v>
      </c>
      <c r="E345" s="103">
        <f>G345-1</f>
        <v>45163</v>
      </c>
      <c r="F345" s="103">
        <f>G345-2</f>
        <v>45162</v>
      </c>
      <c r="G345" s="257">
        <v>45164</v>
      </c>
      <c r="H345" s="285"/>
      <c r="I345" s="177">
        <f>G345+20</f>
        <v>45184</v>
      </c>
      <c r="J345" s="177">
        <f>G345+27</f>
        <v>45191</v>
      </c>
      <c r="K345" s="177">
        <f>G345+29</f>
        <v>45193</v>
      </c>
      <c r="L345" s="177">
        <f>G345+33</f>
        <v>45197</v>
      </c>
    </row>
    <row r="346" spans="1:14" s="58" customFormat="1" ht="15" hidden="1" customHeight="1">
      <c r="A346" s="391" t="s">
        <v>185</v>
      </c>
      <c r="B346" s="392"/>
      <c r="C346" s="392"/>
      <c r="D346" s="392"/>
      <c r="E346" s="392"/>
      <c r="F346" s="392"/>
      <c r="G346" s="392"/>
      <c r="H346" s="392"/>
      <c r="I346" s="392"/>
      <c r="J346" s="392"/>
      <c r="K346" s="392"/>
      <c r="L346" s="393"/>
    </row>
    <row r="347" spans="1:14" s="58" customFormat="1" hidden="1">
      <c r="A347" s="394" t="s">
        <v>109</v>
      </c>
      <c r="B347" s="395"/>
      <c r="C347" s="395"/>
      <c r="D347" s="395"/>
      <c r="E347" s="395"/>
      <c r="F347" s="395"/>
      <c r="G347" s="395"/>
      <c r="H347" s="395"/>
      <c r="I347" s="395"/>
      <c r="J347" s="395"/>
      <c r="K347" s="395"/>
      <c r="L347" s="396"/>
      <c r="M347" s="54"/>
      <c r="N347" s="54"/>
    </row>
    <row r="348" spans="1:14" s="58" customFormat="1" hidden="1">
      <c r="A348" s="29"/>
      <c r="B348" s="41"/>
      <c r="C348" s="30"/>
      <c r="D348" s="30"/>
      <c r="E348" s="30"/>
      <c r="F348" s="30"/>
      <c r="G348" s="30"/>
      <c r="H348" s="31"/>
      <c r="I348" s="31"/>
      <c r="J348" s="29"/>
      <c r="K348" s="29"/>
      <c r="L348" s="54"/>
      <c r="M348" s="54"/>
    </row>
    <row r="349" spans="1:14">
      <c r="A349" s="408" t="s">
        <v>312</v>
      </c>
      <c r="B349" s="428" t="s">
        <v>303</v>
      </c>
      <c r="C349" s="428"/>
      <c r="D349" s="428"/>
      <c r="E349" s="428"/>
      <c r="F349" s="428"/>
      <c r="G349" s="428"/>
      <c r="H349" s="428"/>
      <c r="I349" s="428"/>
      <c r="M349" s="54"/>
      <c r="N349" s="54"/>
    </row>
    <row r="350" spans="1:14" s="58" customFormat="1">
      <c r="A350" s="426"/>
      <c r="B350" s="428" t="s">
        <v>304</v>
      </c>
      <c r="C350" s="428"/>
      <c r="D350" s="428"/>
      <c r="E350" s="428"/>
      <c r="F350" s="428"/>
      <c r="G350" s="428"/>
      <c r="H350" s="428"/>
      <c r="I350" s="428"/>
      <c r="J350" s="54"/>
      <c r="K350" s="54"/>
    </row>
    <row r="351" spans="1:14" s="58" customFormat="1">
      <c r="A351" s="427"/>
      <c r="B351" s="428" t="s">
        <v>305</v>
      </c>
      <c r="C351" s="428"/>
      <c r="D351" s="428"/>
      <c r="E351" s="428"/>
      <c r="F351" s="428"/>
      <c r="G351" s="428"/>
      <c r="H351" s="428"/>
      <c r="I351" s="428"/>
      <c r="J351" s="54"/>
      <c r="K351" s="54"/>
    </row>
    <row r="352" spans="1:14" s="58" customFormat="1" ht="15" customHeight="1">
      <c r="A352" s="417" t="s">
        <v>2</v>
      </c>
      <c r="B352" s="419" t="s">
        <v>3</v>
      </c>
      <c r="C352" s="420" t="s">
        <v>4</v>
      </c>
      <c r="D352" s="421" t="s">
        <v>98</v>
      </c>
      <c r="E352" s="421" t="s">
        <v>25</v>
      </c>
      <c r="F352" s="422" t="s">
        <v>280</v>
      </c>
      <c r="G352" s="70" t="s">
        <v>37</v>
      </c>
      <c r="H352" s="70" t="s">
        <v>306</v>
      </c>
      <c r="I352" s="69" t="s">
        <v>313</v>
      </c>
      <c r="J352" s="54"/>
      <c r="K352" s="54"/>
    </row>
    <row r="353" spans="1:15" s="58" customFormat="1" ht="45">
      <c r="A353" s="418"/>
      <c r="B353" s="419"/>
      <c r="C353" s="420"/>
      <c r="D353" s="421"/>
      <c r="E353" s="421"/>
      <c r="F353" s="422"/>
      <c r="G353" s="69" t="s">
        <v>12</v>
      </c>
      <c r="H353" s="70" t="s">
        <v>307</v>
      </c>
      <c r="I353" s="72" t="s">
        <v>314</v>
      </c>
    </row>
    <row r="354" spans="1:15" s="58" customFormat="1">
      <c r="A354" s="101" t="s">
        <v>365</v>
      </c>
      <c r="B354" s="118"/>
      <c r="C354" s="256" t="s">
        <v>362</v>
      </c>
      <c r="D354" s="103">
        <f>G354-1</f>
        <v>45170</v>
      </c>
      <c r="E354" s="103">
        <f>G354-1</f>
        <v>45170</v>
      </c>
      <c r="F354" s="103">
        <f>G354-2</f>
        <v>45169</v>
      </c>
      <c r="G354" s="257">
        <v>45171</v>
      </c>
      <c r="H354" s="286"/>
      <c r="I354" s="287">
        <f>G354+22</f>
        <v>45193</v>
      </c>
    </row>
    <row r="355" spans="1:15" s="58" customFormat="1">
      <c r="A355" s="101" t="s">
        <v>427</v>
      </c>
      <c r="B355" s="118"/>
      <c r="C355" s="256" t="s">
        <v>428</v>
      </c>
      <c r="D355" s="103">
        <f>G355-1</f>
        <v>45177</v>
      </c>
      <c r="E355" s="103">
        <f>G355-1</f>
        <v>45177</v>
      </c>
      <c r="F355" s="103">
        <f>G355-2</f>
        <v>45176</v>
      </c>
      <c r="G355" s="257">
        <f>G354+7</f>
        <v>45178</v>
      </c>
      <c r="H355" s="89"/>
      <c r="I355" s="177">
        <f>G355+22</f>
        <v>45200</v>
      </c>
    </row>
    <row r="356" spans="1:15" s="58" customFormat="1">
      <c r="A356" s="277" t="s">
        <v>429</v>
      </c>
      <c r="B356" s="278"/>
      <c r="C356" s="279" t="s">
        <v>430</v>
      </c>
      <c r="D356" s="280">
        <f>G356-1</f>
        <v>45184</v>
      </c>
      <c r="E356" s="280">
        <f>G356-1</f>
        <v>45184</v>
      </c>
      <c r="F356" s="280">
        <f>G356-2</f>
        <v>45183</v>
      </c>
      <c r="G356" s="264">
        <f>G355+7</f>
        <v>45185</v>
      </c>
      <c r="H356" s="89"/>
      <c r="I356" s="177">
        <f>G356+22</f>
        <v>45207</v>
      </c>
    </row>
    <row r="357" spans="1:15" s="58" customFormat="1">
      <c r="A357" s="163" t="s">
        <v>431</v>
      </c>
      <c r="B357" s="164"/>
      <c r="C357" s="265" t="s">
        <v>432</v>
      </c>
      <c r="D357" s="266">
        <f>G357-1</f>
        <v>45191</v>
      </c>
      <c r="E357" s="266">
        <f>G357-1</f>
        <v>45191</v>
      </c>
      <c r="F357" s="266">
        <f>G357-2</f>
        <v>45190</v>
      </c>
      <c r="G357" s="264">
        <f>G356+7</f>
        <v>45192</v>
      </c>
      <c r="H357" s="89"/>
      <c r="I357" s="177">
        <f>G357+22</f>
        <v>45214</v>
      </c>
    </row>
    <row r="358" spans="1:15" s="58" customFormat="1">
      <c r="A358" s="101" t="s">
        <v>83</v>
      </c>
      <c r="B358" s="118"/>
      <c r="C358" s="256"/>
      <c r="D358" s="103">
        <f>G358-1</f>
        <v>45198</v>
      </c>
      <c r="E358" s="103">
        <f>G358-1</f>
        <v>45198</v>
      </c>
      <c r="F358" s="103">
        <f>G358-2</f>
        <v>45197</v>
      </c>
      <c r="G358" s="264">
        <f>G357+7</f>
        <v>45199</v>
      </c>
      <c r="H358" s="89"/>
      <c r="I358" s="177">
        <f>G358+22</f>
        <v>45221</v>
      </c>
    </row>
    <row r="359" spans="1:15" s="58" customFormat="1">
      <c r="A359" s="391" t="s">
        <v>185</v>
      </c>
      <c r="B359" s="392"/>
      <c r="C359" s="392"/>
      <c r="D359" s="392"/>
      <c r="E359" s="392"/>
      <c r="F359" s="392"/>
      <c r="G359" s="392"/>
      <c r="H359" s="392"/>
      <c r="I359" s="393"/>
    </row>
    <row r="360" spans="1:15" s="58" customFormat="1" ht="15" customHeight="1">
      <c r="A360" s="394" t="s">
        <v>109</v>
      </c>
      <c r="B360" s="395"/>
      <c r="C360" s="395"/>
      <c r="D360" s="395"/>
      <c r="E360" s="395"/>
      <c r="F360" s="395"/>
      <c r="G360" s="395"/>
      <c r="H360" s="395"/>
      <c r="I360" s="396"/>
      <c r="J360" s="54"/>
      <c r="K360" s="54"/>
    </row>
    <row r="361" spans="1:15" s="58" customFormat="1">
      <c r="B361" s="67"/>
      <c r="C361" s="54"/>
      <c r="D361" s="54"/>
      <c r="E361" s="54"/>
      <c r="F361" s="54"/>
      <c r="G361" s="54"/>
      <c r="H361" s="91"/>
      <c r="I361" s="177"/>
      <c r="K361" s="54"/>
      <c r="L361" s="54"/>
    </row>
    <row r="362" spans="1:15" s="58" customFormat="1" ht="15" customHeight="1">
      <c r="A362" s="408" t="s">
        <v>315</v>
      </c>
      <c r="B362" s="363" t="s">
        <v>303</v>
      </c>
      <c r="C362" s="364"/>
      <c r="D362" s="364"/>
      <c r="E362" s="364"/>
      <c r="F362" s="364"/>
      <c r="G362" s="364"/>
      <c r="H362" s="364"/>
      <c r="I362" s="365"/>
      <c r="N362" s="54"/>
      <c r="O362" s="54"/>
    </row>
    <row r="363" spans="1:15" s="58" customFormat="1">
      <c r="A363" s="409"/>
      <c r="B363" s="411" t="s">
        <v>304</v>
      </c>
      <c r="C363" s="412"/>
      <c r="D363" s="412"/>
      <c r="E363" s="412"/>
      <c r="F363" s="412"/>
      <c r="G363" s="412"/>
      <c r="H363" s="412"/>
      <c r="I363" s="413"/>
      <c r="N363" s="54"/>
      <c r="O363" s="54"/>
    </row>
    <row r="364" spans="1:15" s="58" customFormat="1">
      <c r="A364" s="410"/>
      <c r="B364" s="414" t="s">
        <v>305</v>
      </c>
      <c r="C364" s="415"/>
      <c r="D364" s="415"/>
      <c r="E364" s="415"/>
      <c r="F364" s="415"/>
      <c r="G364" s="415"/>
      <c r="H364" s="415"/>
      <c r="I364" s="416"/>
      <c r="N364" s="54"/>
      <c r="O364" s="54"/>
    </row>
    <row r="365" spans="1:15">
      <c r="A365" s="388" t="s">
        <v>2</v>
      </c>
      <c r="B365" s="389" t="s">
        <v>3</v>
      </c>
      <c r="C365" s="388" t="s">
        <v>4</v>
      </c>
      <c r="D365" s="390" t="s">
        <v>98</v>
      </c>
      <c r="E365" s="390" t="s">
        <v>25</v>
      </c>
      <c r="F365" s="406" t="s">
        <v>280</v>
      </c>
      <c r="G365" s="181" t="s">
        <v>37</v>
      </c>
      <c r="H365" s="70" t="s">
        <v>306</v>
      </c>
      <c r="I365" s="69" t="s">
        <v>313</v>
      </c>
      <c r="N365" s="54"/>
    </row>
    <row r="366" spans="1:15" s="58" customFormat="1" ht="60">
      <c r="A366" s="403"/>
      <c r="B366" s="404"/>
      <c r="C366" s="403"/>
      <c r="D366" s="405"/>
      <c r="E366" s="405"/>
      <c r="F366" s="407"/>
      <c r="G366" s="284" t="s">
        <v>12</v>
      </c>
      <c r="H366" s="70" t="s">
        <v>307</v>
      </c>
      <c r="I366" s="72" t="s">
        <v>316</v>
      </c>
      <c r="N366" s="54"/>
      <c r="O366" s="54"/>
    </row>
    <row r="367" spans="1:15" s="58" customFormat="1">
      <c r="A367" s="101" t="s">
        <v>365</v>
      </c>
      <c r="B367" s="118"/>
      <c r="C367" s="256" t="s">
        <v>362</v>
      </c>
      <c r="D367" s="103">
        <f>G367-1</f>
        <v>45170</v>
      </c>
      <c r="E367" s="103">
        <f>G367-1</f>
        <v>45170</v>
      </c>
      <c r="F367" s="103">
        <f>G367-2</f>
        <v>45169</v>
      </c>
      <c r="G367" s="257">
        <v>45171</v>
      </c>
      <c r="H367" s="89"/>
      <c r="I367" s="177">
        <f>G367+22</f>
        <v>45193</v>
      </c>
      <c r="N367" s="54"/>
      <c r="O367" s="54"/>
    </row>
    <row r="368" spans="1:15" s="58" customFormat="1">
      <c r="A368" s="101" t="s">
        <v>427</v>
      </c>
      <c r="B368" s="118"/>
      <c r="C368" s="256" t="s">
        <v>428</v>
      </c>
      <c r="D368" s="103">
        <f>G368-1</f>
        <v>45177</v>
      </c>
      <c r="E368" s="103">
        <f>G368-1</f>
        <v>45177</v>
      </c>
      <c r="F368" s="103">
        <f>G368-2</f>
        <v>45176</v>
      </c>
      <c r="G368" s="257">
        <f>G367+7</f>
        <v>45178</v>
      </c>
      <c r="H368" s="89"/>
      <c r="I368" s="177">
        <f>G368+22</f>
        <v>45200</v>
      </c>
      <c r="N368" s="54"/>
      <c r="O368" s="54"/>
    </row>
    <row r="369" spans="1:16" s="58" customFormat="1">
      <c r="A369" s="277" t="s">
        <v>429</v>
      </c>
      <c r="B369" s="278"/>
      <c r="C369" s="279" t="s">
        <v>430</v>
      </c>
      <c r="D369" s="280">
        <f>G369-1</f>
        <v>45184</v>
      </c>
      <c r="E369" s="280">
        <f>G369-1</f>
        <v>45184</v>
      </c>
      <c r="F369" s="280">
        <f>G369-2</f>
        <v>45183</v>
      </c>
      <c r="G369" s="264">
        <f>G368+7</f>
        <v>45185</v>
      </c>
      <c r="H369" s="89"/>
      <c r="I369" s="177">
        <f>G369+22</f>
        <v>45207</v>
      </c>
      <c r="N369" s="54"/>
      <c r="O369" s="54"/>
    </row>
    <row r="370" spans="1:16" s="58" customFormat="1">
      <c r="A370" s="163" t="s">
        <v>431</v>
      </c>
      <c r="B370" s="164"/>
      <c r="C370" s="265" t="s">
        <v>432</v>
      </c>
      <c r="D370" s="266">
        <f>G370-1</f>
        <v>45191</v>
      </c>
      <c r="E370" s="266">
        <f>G370-1</f>
        <v>45191</v>
      </c>
      <c r="F370" s="266">
        <f>G370-2</f>
        <v>45190</v>
      </c>
      <c r="G370" s="264">
        <f>G369+7</f>
        <v>45192</v>
      </c>
      <c r="H370" s="89"/>
      <c r="I370" s="177">
        <f>G370+22</f>
        <v>45214</v>
      </c>
      <c r="N370" s="54"/>
      <c r="O370" s="54"/>
    </row>
    <row r="371" spans="1:16" s="58" customFormat="1">
      <c r="A371" s="101" t="s">
        <v>83</v>
      </c>
      <c r="B371" s="118"/>
      <c r="C371" s="256"/>
      <c r="D371" s="103">
        <f>G371-1</f>
        <v>45198</v>
      </c>
      <c r="E371" s="103">
        <f>G371-1</f>
        <v>45198</v>
      </c>
      <c r="F371" s="103">
        <f>G371-2</f>
        <v>45197</v>
      </c>
      <c r="G371" s="264">
        <f>G370+7</f>
        <v>45199</v>
      </c>
      <c r="H371" s="89"/>
      <c r="I371" s="177">
        <f>G371+22</f>
        <v>45221</v>
      </c>
      <c r="N371" s="54"/>
      <c r="O371" s="54"/>
    </row>
    <row r="372" spans="1:16" s="58" customFormat="1">
      <c r="A372" s="391" t="s">
        <v>185</v>
      </c>
      <c r="B372" s="392"/>
      <c r="C372" s="392"/>
      <c r="D372" s="392"/>
      <c r="E372" s="392"/>
      <c r="F372" s="392"/>
      <c r="G372" s="392"/>
      <c r="H372" s="392"/>
      <c r="I372" s="393"/>
      <c r="N372" s="54"/>
      <c r="O372" s="54"/>
    </row>
    <row r="373" spans="1:16" s="58" customFormat="1" ht="15.6" customHeight="1">
      <c r="A373" s="394" t="s">
        <v>109</v>
      </c>
      <c r="B373" s="395"/>
      <c r="C373" s="395"/>
      <c r="D373" s="395"/>
      <c r="E373" s="395"/>
      <c r="F373" s="395"/>
      <c r="G373" s="395"/>
      <c r="H373" s="395"/>
      <c r="I373" s="396"/>
      <c r="L373" s="211"/>
      <c r="N373" s="54"/>
      <c r="O373" s="54"/>
    </row>
    <row r="374" spans="1:16" s="66" customFormat="1" ht="15" customHeight="1">
      <c r="A374" s="397" t="s">
        <v>317</v>
      </c>
      <c r="B374" s="399" t="s">
        <v>219</v>
      </c>
      <c r="C374" s="6"/>
      <c r="D374" s="6"/>
      <c r="E374" s="6"/>
      <c r="F374" s="6"/>
      <c r="G374" s="6"/>
      <c r="H374" s="6"/>
      <c r="I374" s="6"/>
      <c r="J374" s="58"/>
      <c r="K374" s="288"/>
      <c r="O374" s="289"/>
      <c r="P374" s="289"/>
    </row>
    <row r="375" spans="1:16" s="58" customFormat="1" ht="15" customHeight="1">
      <c r="A375" s="398"/>
      <c r="B375" s="400"/>
      <c r="C375" s="6"/>
      <c r="D375" s="6"/>
      <c r="E375" s="6"/>
      <c r="F375" s="6"/>
      <c r="G375" s="6"/>
      <c r="H375" s="6"/>
      <c r="I375" s="6"/>
      <c r="K375" s="290"/>
      <c r="O375" s="54"/>
      <c r="P375" s="54"/>
    </row>
    <row r="376" spans="1:16" s="58" customFormat="1" ht="19.5">
      <c r="A376" s="291" t="s">
        <v>318</v>
      </c>
      <c r="B376" s="292" t="s">
        <v>319</v>
      </c>
      <c r="C376" s="6"/>
      <c r="D376" s="6"/>
      <c r="E376" s="6"/>
      <c r="F376" s="6"/>
      <c r="G376" s="6"/>
      <c r="H376" s="6"/>
      <c r="I376" s="6"/>
      <c r="K376" s="290"/>
    </row>
    <row r="377" spans="1:16" s="58" customFormat="1">
      <c r="B377" s="67"/>
      <c r="C377" s="54"/>
      <c r="D377" s="54"/>
      <c r="E377" s="54"/>
      <c r="F377" s="54"/>
      <c r="G377" s="54"/>
      <c r="H377" s="54"/>
      <c r="K377" s="290"/>
    </row>
    <row r="378" spans="1:16" s="58" customFormat="1">
      <c r="A378" s="401" t="s">
        <v>320</v>
      </c>
      <c r="B378" s="382" t="s">
        <v>321</v>
      </c>
      <c r="C378" s="382"/>
      <c r="D378" s="382"/>
      <c r="E378" s="382"/>
      <c r="F378" s="382"/>
      <c r="G378" s="382"/>
      <c r="H378" s="382"/>
      <c r="I378" s="382"/>
      <c r="J378" s="4"/>
      <c r="K378" s="290"/>
    </row>
    <row r="379" spans="1:16" s="58" customFormat="1" ht="15" customHeight="1">
      <c r="A379" s="401"/>
      <c r="B379" s="402" t="s">
        <v>304</v>
      </c>
      <c r="C379" s="385"/>
      <c r="D379" s="385"/>
      <c r="E379" s="385"/>
      <c r="F379" s="385"/>
      <c r="G379" s="385"/>
      <c r="H379" s="385"/>
      <c r="I379" s="385"/>
      <c r="J379" s="4"/>
      <c r="K379" s="290"/>
    </row>
    <row r="380" spans="1:16" s="58" customFormat="1" ht="15" customHeight="1">
      <c r="A380" s="401"/>
      <c r="B380" s="42" t="s">
        <v>97</v>
      </c>
      <c r="C380" s="2"/>
      <c r="D380" s="2"/>
      <c r="E380" s="2"/>
      <c r="F380" s="2"/>
      <c r="G380" s="2"/>
      <c r="H380" s="2"/>
      <c r="I380" s="3"/>
      <c r="J380" s="4"/>
      <c r="K380" s="290"/>
      <c r="O380" s="54"/>
      <c r="P380" s="54"/>
    </row>
    <row r="381" spans="1:16" s="58" customFormat="1">
      <c r="A381" s="388" t="s">
        <v>2</v>
      </c>
      <c r="B381" s="389" t="s">
        <v>3</v>
      </c>
      <c r="C381" s="388" t="s">
        <v>4</v>
      </c>
      <c r="D381" s="390" t="s">
        <v>98</v>
      </c>
      <c r="E381" s="390" t="s">
        <v>25</v>
      </c>
      <c r="F381" s="390" t="s">
        <v>99</v>
      </c>
      <c r="G381" s="180" t="s">
        <v>37</v>
      </c>
      <c r="H381" s="369" t="s">
        <v>11</v>
      </c>
      <c r="I381" s="369"/>
      <c r="J381" s="369"/>
      <c r="K381" s="290"/>
      <c r="O381" s="54"/>
      <c r="P381" s="54"/>
    </row>
    <row r="382" spans="1:16" s="58" customFormat="1" ht="30">
      <c r="A382" s="388"/>
      <c r="B382" s="389"/>
      <c r="C382" s="388"/>
      <c r="D382" s="390"/>
      <c r="E382" s="390"/>
      <c r="F382" s="390"/>
      <c r="G382" s="182" t="s">
        <v>12</v>
      </c>
      <c r="H382" s="180" t="s">
        <v>322</v>
      </c>
      <c r="I382" s="243" t="s">
        <v>323</v>
      </c>
      <c r="J382" s="243" t="s">
        <v>324</v>
      </c>
      <c r="O382" s="54"/>
      <c r="P382" s="54"/>
    </row>
    <row r="383" spans="1:16" s="58" customFormat="1" ht="18.75">
      <c r="A383" s="47" t="s">
        <v>371</v>
      </c>
      <c r="B383" s="293"/>
      <c r="C383" s="47" t="s">
        <v>372</v>
      </c>
      <c r="D383" s="185">
        <f>G383-2</f>
        <v>45174</v>
      </c>
      <c r="E383" s="185">
        <f>G383-2</f>
        <v>45174</v>
      </c>
      <c r="F383" s="185">
        <f>G383-2</f>
        <v>45174</v>
      </c>
      <c r="G383" s="186">
        <v>45176</v>
      </c>
      <c r="H383" s="250">
        <f>G383+11</f>
        <v>45187</v>
      </c>
      <c r="I383" s="294">
        <f>H383+3</f>
        <v>45190</v>
      </c>
      <c r="J383" s="294">
        <f>I383+4</f>
        <v>45194</v>
      </c>
      <c r="O383" s="54"/>
      <c r="P383" s="54"/>
    </row>
    <row r="384" spans="1:16" s="58" customFormat="1" ht="18.75">
      <c r="A384" s="47" t="s">
        <v>493</v>
      </c>
      <c r="B384" s="293"/>
      <c r="C384" s="47" t="s">
        <v>494</v>
      </c>
      <c r="D384" s="185">
        <f t="shared" ref="D384:F385" si="35">E384-2</f>
        <v>45184</v>
      </c>
      <c r="E384" s="185">
        <f t="shared" si="35"/>
        <v>45186</v>
      </c>
      <c r="F384" s="185">
        <f t="shared" si="35"/>
        <v>45188</v>
      </c>
      <c r="G384" s="186">
        <v>45190</v>
      </c>
      <c r="H384" s="250">
        <f>G384+15</f>
        <v>45205</v>
      </c>
      <c r="I384" s="294">
        <f>H384+3</f>
        <v>45208</v>
      </c>
      <c r="J384" s="294">
        <f>I384+4</f>
        <v>45212</v>
      </c>
      <c r="O384" s="54"/>
      <c r="P384" s="54"/>
    </row>
    <row r="385" spans="1:16" s="58" customFormat="1">
      <c r="A385" s="52" t="s">
        <v>495</v>
      </c>
      <c r="B385" s="295"/>
      <c r="C385" s="53" t="s">
        <v>496</v>
      </c>
      <c r="D385" s="185">
        <f t="shared" si="35"/>
        <v>45194</v>
      </c>
      <c r="E385" s="185">
        <f t="shared" si="35"/>
        <v>45196</v>
      </c>
      <c r="F385" s="185">
        <f t="shared" si="35"/>
        <v>45198</v>
      </c>
      <c r="G385" s="186">
        <v>45200</v>
      </c>
      <c r="H385" s="250">
        <f>G385+11</f>
        <v>45211</v>
      </c>
      <c r="I385" s="294">
        <f>H385+3</f>
        <v>45214</v>
      </c>
      <c r="J385" s="294">
        <f>I385+4</f>
        <v>45218</v>
      </c>
      <c r="O385" s="54"/>
      <c r="P385" s="54"/>
    </row>
    <row r="386" spans="1:16" s="58" customFormat="1">
      <c r="A386" s="296"/>
      <c r="B386" s="297"/>
      <c r="C386" s="298"/>
      <c r="D386" s="299"/>
      <c r="E386" s="299"/>
      <c r="F386" s="299"/>
      <c r="G386" s="300"/>
      <c r="H386" s="250"/>
      <c r="I386" s="294"/>
      <c r="J386" s="294"/>
      <c r="O386" s="54"/>
      <c r="P386" s="54"/>
    </row>
    <row r="387" spans="1:16" s="58" customFormat="1" ht="18.75">
      <c r="A387" s="47"/>
      <c r="B387" s="293"/>
      <c r="C387" s="47"/>
      <c r="D387" s="185"/>
      <c r="E387" s="185"/>
      <c r="F387" s="185"/>
      <c r="G387" s="186"/>
      <c r="H387" s="250"/>
      <c r="I387" s="294"/>
      <c r="J387" s="294"/>
      <c r="O387" s="54"/>
      <c r="P387" s="54"/>
    </row>
    <row r="388" spans="1:16" s="58" customFormat="1" ht="15" customHeight="1">
      <c r="A388" s="211"/>
      <c r="B388" s="212"/>
      <c r="C388" s="213"/>
      <c r="D388" s="185"/>
      <c r="E388" s="185"/>
      <c r="F388" s="185"/>
      <c r="G388" s="186"/>
      <c r="H388" s="250"/>
      <c r="I388" s="294"/>
      <c r="J388" s="294"/>
      <c r="O388" s="54"/>
      <c r="P388" s="54"/>
    </row>
    <row r="389" spans="1:16" s="58" customFormat="1">
      <c r="A389" s="370" t="s">
        <v>325</v>
      </c>
      <c r="B389" s="371"/>
      <c r="C389" s="371"/>
      <c r="D389" s="371"/>
      <c r="E389" s="371"/>
      <c r="F389" s="371"/>
      <c r="G389" s="371"/>
      <c r="H389" s="371"/>
      <c r="I389" s="371"/>
      <c r="J389" s="372"/>
      <c r="O389" s="54"/>
      <c r="P389" s="54"/>
    </row>
    <row r="390" spans="1:16" s="58" customFormat="1" ht="15" customHeight="1">
      <c r="A390" s="373" t="s">
        <v>185</v>
      </c>
      <c r="B390" s="374"/>
      <c r="C390" s="374"/>
      <c r="D390" s="374"/>
      <c r="E390" s="374"/>
      <c r="F390" s="374"/>
      <c r="G390" s="374"/>
      <c r="H390" s="374"/>
      <c r="I390" s="374"/>
      <c r="J390" s="375"/>
      <c r="O390" s="54"/>
      <c r="P390" s="54"/>
    </row>
    <row r="391" spans="1:16" s="58" customFormat="1" ht="15" customHeight="1">
      <c r="A391" s="376" t="s">
        <v>93</v>
      </c>
      <c r="B391" s="377"/>
      <c r="C391" s="377"/>
      <c r="D391" s="377"/>
      <c r="E391" s="377"/>
      <c r="F391" s="377"/>
      <c r="G391" s="377"/>
      <c r="H391" s="377"/>
      <c r="I391" s="377"/>
      <c r="J391" s="378"/>
      <c r="O391" s="54"/>
      <c r="P391" s="54"/>
    </row>
    <row r="392" spans="1:16" ht="19.5">
      <c r="A392" s="220"/>
      <c r="B392" s="301"/>
      <c r="C392" s="6"/>
      <c r="D392" s="6"/>
      <c r="E392" s="6"/>
      <c r="F392" s="6"/>
      <c r="G392" s="6"/>
      <c r="H392" s="6"/>
      <c r="I392" s="6"/>
    </row>
    <row r="393" spans="1:16">
      <c r="A393" s="379" t="s">
        <v>326</v>
      </c>
      <c r="B393" s="382" t="s">
        <v>327</v>
      </c>
      <c r="C393" s="383"/>
      <c r="D393" s="383"/>
      <c r="E393" s="383"/>
      <c r="F393" s="383"/>
      <c r="G393" s="383"/>
      <c r="H393" s="383"/>
      <c r="I393" s="384"/>
    </row>
    <row r="394" spans="1:16" ht="15.6" customHeight="1">
      <c r="A394" s="380"/>
      <c r="B394" s="385" t="s">
        <v>152</v>
      </c>
      <c r="C394" s="386"/>
      <c r="D394" s="386"/>
      <c r="E394" s="386"/>
      <c r="F394" s="386"/>
      <c r="G394" s="386"/>
      <c r="H394" s="386"/>
      <c r="I394" s="387"/>
    </row>
    <row r="395" spans="1:16" ht="15.6" customHeight="1">
      <c r="A395" s="381"/>
      <c r="B395" s="385" t="s">
        <v>328</v>
      </c>
      <c r="C395" s="386"/>
      <c r="D395" s="386"/>
      <c r="E395" s="386"/>
      <c r="F395" s="386"/>
      <c r="G395" s="386"/>
      <c r="H395" s="386"/>
      <c r="I395" s="387"/>
    </row>
    <row r="396" spans="1:16" ht="15" customHeight="1">
      <c r="A396" s="346" t="s">
        <v>2</v>
      </c>
      <c r="B396" s="366" t="s">
        <v>3</v>
      </c>
      <c r="C396" s="346" t="s">
        <v>4</v>
      </c>
      <c r="D396" s="346" t="s">
        <v>98</v>
      </c>
      <c r="E396" s="346" t="s">
        <v>25</v>
      </c>
      <c r="F396" s="368" t="s">
        <v>329</v>
      </c>
      <c r="G396" s="274" t="s">
        <v>37</v>
      </c>
      <c r="H396" s="182" t="s">
        <v>11</v>
      </c>
      <c r="I396" s="302"/>
    </row>
    <row r="397" spans="1:16" ht="45" customHeight="1">
      <c r="A397" s="347"/>
      <c r="B397" s="367"/>
      <c r="C397" s="347"/>
      <c r="D397" s="347"/>
      <c r="E397" s="347"/>
      <c r="F397" s="353"/>
      <c r="G397" s="304" t="s">
        <v>12</v>
      </c>
      <c r="H397" s="243" t="s">
        <v>330</v>
      </c>
      <c r="I397" s="305" t="s">
        <v>331</v>
      </c>
    </row>
    <row r="398" spans="1:16" ht="18.75">
      <c r="A398" s="51"/>
      <c r="B398" s="306"/>
      <c r="C398" s="47"/>
      <c r="D398" s="208"/>
      <c r="E398" s="208"/>
      <c r="F398" s="208"/>
      <c r="G398" s="209"/>
      <c r="H398" s="160"/>
      <c r="I398" s="160"/>
    </row>
    <row r="399" spans="1:16" ht="18.75">
      <c r="A399" s="51"/>
      <c r="B399" s="306"/>
      <c r="C399" s="47"/>
      <c r="D399" s="208"/>
      <c r="E399" s="208"/>
      <c r="F399" s="208"/>
      <c r="G399" s="209"/>
      <c r="H399" s="160"/>
      <c r="I399" s="160"/>
      <c r="J399" s="307"/>
    </row>
    <row r="400" spans="1:16" ht="18.75">
      <c r="A400" s="51"/>
      <c r="B400" s="306"/>
      <c r="C400" s="47"/>
      <c r="D400" s="208"/>
      <c r="E400" s="208"/>
      <c r="F400" s="208"/>
      <c r="G400" s="209"/>
      <c r="H400" s="160"/>
      <c r="I400" s="160"/>
      <c r="J400" s="307"/>
    </row>
    <row r="401" spans="1:16" ht="18.75">
      <c r="A401" s="51"/>
      <c r="B401" s="306"/>
      <c r="C401" s="47"/>
      <c r="D401" s="208"/>
      <c r="E401" s="208"/>
      <c r="F401" s="208"/>
      <c r="G401" s="209"/>
      <c r="H401" s="160"/>
      <c r="I401" s="160"/>
      <c r="J401" s="307"/>
    </row>
    <row r="402" spans="1:16" ht="18.75">
      <c r="A402" s="51"/>
      <c r="B402" s="184"/>
      <c r="C402" s="47"/>
      <c r="D402" s="208"/>
      <c r="E402" s="208"/>
      <c r="F402" s="208"/>
      <c r="G402" s="209"/>
      <c r="H402" s="160"/>
      <c r="I402" s="160"/>
      <c r="J402" s="307"/>
    </row>
    <row r="403" spans="1:16" ht="18.75">
      <c r="A403" s="51"/>
      <c r="B403" s="184"/>
      <c r="C403" s="47"/>
      <c r="D403" s="208"/>
      <c r="E403" s="208"/>
      <c r="F403" s="208"/>
      <c r="G403" s="209"/>
      <c r="H403" s="160"/>
      <c r="I403" s="160"/>
    </row>
    <row r="404" spans="1:16" s="58" customFormat="1" ht="18.75">
      <c r="A404" s="51"/>
      <c r="B404" s="184"/>
      <c r="C404" s="47"/>
      <c r="D404" s="208"/>
      <c r="E404" s="208"/>
      <c r="F404" s="208"/>
      <c r="G404" s="209"/>
      <c r="H404" s="160"/>
      <c r="I404" s="160"/>
      <c r="O404" s="54"/>
      <c r="P404" s="54"/>
    </row>
    <row r="405" spans="1:16" s="58" customFormat="1">
      <c r="A405" s="308"/>
      <c r="B405" s="184"/>
      <c r="C405" s="309"/>
      <c r="D405" s="310"/>
      <c r="E405" s="310"/>
      <c r="F405" s="248"/>
      <c r="G405" s="248"/>
      <c r="H405" s="249"/>
      <c r="I405" s="260"/>
      <c r="O405" s="54"/>
      <c r="P405" s="54"/>
    </row>
    <row r="406" spans="1:16" s="58" customFormat="1">
      <c r="A406" s="354" t="s">
        <v>332</v>
      </c>
      <c r="B406" s="355"/>
      <c r="C406" s="355"/>
      <c r="D406" s="355"/>
      <c r="E406" s="355"/>
      <c r="F406" s="355"/>
      <c r="G406" s="355"/>
      <c r="H406" s="355"/>
      <c r="I406" s="356"/>
      <c r="O406" s="54"/>
      <c r="P406" s="54"/>
    </row>
    <row r="407" spans="1:16" s="58" customFormat="1">
      <c r="A407" s="357" t="s">
        <v>93</v>
      </c>
      <c r="B407" s="358"/>
      <c r="C407" s="358"/>
      <c r="D407" s="358"/>
      <c r="E407" s="358"/>
      <c r="F407" s="358"/>
      <c r="G407" s="358"/>
      <c r="H407" s="358"/>
      <c r="I407" s="359"/>
      <c r="O407" s="54"/>
      <c r="P407" s="54"/>
    </row>
    <row r="409" spans="1:16">
      <c r="A409" s="360" t="s">
        <v>346</v>
      </c>
      <c r="B409" s="363" t="s">
        <v>333</v>
      </c>
      <c r="C409" s="364"/>
      <c r="D409" s="364"/>
      <c r="E409" s="364"/>
      <c r="F409" s="364"/>
      <c r="G409" s="364"/>
      <c r="H409" s="364"/>
      <c r="I409" s="364"/>
      <c r="J409" s="365"/>
    </row>
    <row r="410" spans="1:16">
      <c r="A410" s="361"/>
      <c r="B410" s="363" t="s">
        <v>33</v>
      </c>
      <c r="C410" s="364"/>
      <c r="D410" s="364"/>
      <c r="E410" s="364"/>
      <c r="F410" s="364"/>
      <c r="G410" s="364"/>
      <c r="H410" s="364"/>
      <c r="I410" s="364"/>
      <c r="J410" s="365"/>
    </row>
    <row r="411" spans="1:16">
      <c r="A411" s="362"/>
      <c r="B411" s="363" t="s">
        <v>1</v>
      </c>
      <c r="C411" s="364"/>
      <c r="D411" s="364"/>
      <c r="E411" s="364"/>
      <c r="F411" s="364"/>
      <c r="G411" s="364"/>
      <c r="H411" s="364"/>
      <c r="I411" s="364"/>
      <c r="J411" s="365"/>
    </row>
    <row r="412" spans="1:16" ht="15" customHeight="1">
      <c r="A412" s="346" t="s">
        <v>2</v>
      </c>
      <c r="B412" s="348" t="s">
        <v>3</v>
      </c>
      <c r="C412" s="350" t="s">
        <v>4</v>
      </c>
      <c r="D412" s="350" t="s">
        <v>98</v>
      </c>
      <c r="E412" s="350" t="s">
        <v>25</v>
      </c>
      <c r="F412" s="352" t="s">
        <v>329</v>
      </c>
      <c r="G412" s="303" t="s">
        <v>37</v>
      </c>
      <c r="H412" s="340" t="s">
        <v>11</v>
      </c>
      <c r="I412" s="341"/>
      <c r="J412" s="342"/>
    </row>
    <row r="413" spans="1:16">
      <c r="A413" s="347"/>
      <c r="B413" s="349"/>
      <c r="C413" s="351"/>
      <c r="D413" s="347"/>
      <c r="E413" s="347"/>
      <c r="F413" s="353"/>
      <c r="G413" s="304" t="s">
        <v>12</v>
      </c>
      <c r="H413" s="343" t="s">
        <v>345</v>
      </c>
      <c r="I413" s="344"/>
      <c r="J413" s="345"/>
    </row>
    <row r="414" spans="1:16">
      <c r="A414" s="311" t="s">
        <v>368</v>
      </c>
      <c r="B414" s="312"/>
      <c r="C414" s="102" t="s">
        <v>366</v>
      </c>
      <c r="D414" s="139">
        <f t="shared" ref="D414:D419" si="36">G414-1</f>
        <v>45169</v>
      </c>
      <c r="E414" s="139">
        <f t="shared" ref="E414:E419" si="37">G414-1</f>
        <v>45169</v>
      </c>
      <c r="F414" s="139">
        <f t="shared" ref="F414:F419" si="38">G414-2</f>
        <v>45168</v>
      </c>
      <c r="G414" s="313">
        <v>45170</v>
      </c>
      <c r="H414" s="326">
        <f t="shared" ref="H414:H419" si="39">G414+3</f>
        <v>45173</v>
      </c>
      <c r="I414" s="327"/>
      <c r="J414" s="328"/>
    </row>
    <row r="415" spans="1:16">
      <c r="A415" s="311" t="s">
        <v>369</v>
      </c>
      <c r="B415" s="312"/>
      <c r="C415" s="102" t="s">
        <v>367</v>
      </c>
      <c r="D415" s="139">
        <f t="shared" si="36"/>
        <v>45176</v>
      </c>
      <c r="E415" s="139">
        <f t="shared" si="37"/>
        <v>45176</v>
      </c>
      <c r="F415" s="139">
        <f t="shared" si="38"/>
        <v>45175</v>
      </c>
      <c r="G415" s="313">
        <v>45177</v>
      </c>
      <c r="H415" s="326">
        <f t="shared" si="39"/>
        <v>45180</v>
      </c>
      <c r="I415" s="327"/>
      <c r="J415" s="328"/>
    </row>
    <row r="416" spans="1:16">
      <c r="A416" s="311" t="s">
        <v>482</v>
      </c>
      <c r="B416" s="314"/>
      <c r="C416" s="315" t="s">
        <v>444</v>
      </c>
      <c r="D416" s="139">
        <f t="shared" si="36"/>
        <v>45183</v>
      </c>
      <c r="E416" s="139">
        <f t="shared" si="37"/>
        <v>45183</v>
      </c>
      <c r="F416" s="139">
        <f t="shared" si="38"/>
        <v>45182</v>
      </c>
      <c r="G416" s="313">
        <v>45184</v>
      </c>
      <c r="H416" s="326">
        <f t="shared" si="39"/>
        <v>45187</v>
      </c>
      <c r="I416" s="327"/>
      <c r="J416" s="328"/>
    </row>
    <row r="417" spans="1:10">
      <c r="A417" s="311" t="s">
        <v>483</v>
      </c>
      <c r="B417" s="312"/>
      <c r="C417" s="102" t="s">
        <v>448</v>
      </c>
      <c r="D417" s="139">
        <f t="shared" si="36"/>
        <v>45190</v>
      </c>
      <c r="E417" s="139">
        <f t="shared" si="37"/>
        <v>45190</v>
      </c>
      <c r="F417" s="139">
        <f t="shared" si="38"/>
        <v>45189</v>
      </c>
      <c r="G417" s="313">
        <v>45191</v>
      </c>
      <c r="H417" s="326">
        <f t="shared" si="39"/>
        <v>45194</v>
      </c>
      <c r="I417" s="327"/>
      <c r="J417" s="328"/>
    </row>
    <row r="418" spans="1:10">
      <c r="A418" s="311" t="s">
        <v>484</v>
      </c>
      <c r="B418" s="312"/>
      <c r="C418" s="102" t="s">
        <v>446</v>
      </c>
      <c r="D418" s="139">
        <f t="shared" si="36"/>
        <v>45197</v>
      </c>
      <c r="E418" s="139">
        <f t="shared" si="37"/>
        <v>45197</v>
      </c>
      <c r="F418" s="139">
        <f t="shared" si="38"/>
        <v>45196</v>
      </c>
      <c r="G418" s="313">
        <v>45198</v>
      </c>
      <c r="H418" s="326">
        <f t="shared" si="39"/>
        <v>45201</v>
      </c>
      <c r="I418" s="327"/>
      <c r="J418" s="328"/>
    </row>
    <row r="419" spans="1:10">
      <c r="A419" s="311" t="s">
        <v>485</v>
      </c>
      <c r="B419" s="312"/>
      <c r="C419" s="102" t="s">
        <v>481</v>
      </c>
      <c r="D419" s="139">
        <f t="shared" si="36"/>
        <v>45204</v>
      </c>
      <c r="E419" s="139">
        <f t="shared" si="37"/>
        <v>45204</v>
      </c>
      <c r="F419" s="139">
        <f t="shared" si="38"/>
        <v>45203</v>
      </c>
      <c r="G419" s="313">
        <v>45205</v>
      </c>
      <c r="H419" s="326">
        <f t="shared" si="39"/>
        <v>45208</v>
      </c>
      <c r="I419" s="327"/>
      <c r="J419" s="328"/>
    </row>
    <row r="420" spans="1:10">
      <c r="A420" s="329" t="s">
        <v>334</v>
      </c>
      <c r="B420" s="329"/>
      <c r="C420" s="329"/>
      <c r="D420" s="329"/>
      <c r="E420" s="329"/>
      <c r="F420" s="329"/>
      <c r="G420" s="329"/>
      <c r="H420" s="329"/>
      <c r="I420" s="329"/>
      <c r="J420" s="329"/>
    </row>
    <row r="421" spans="1:10">
      <c r="A421" s="330" t="s">
        <v>20</v>
      </c>
      <c r="B421" s="330"/>
      <c r="C421" s="330"/>
      <c r="D421" s="330"/>
      <c r="E421" s="330"/>
      <c r="F421" s="330"/>
      <c r="G421" s="330"/>
      <c r="H421" s="330"/>
      <c r="I421" s="330"/>
      <c r="J421" s="330"/>
    </row>
  </sheetData>
  <mergeCells count="424">
    <mergeCell ref="A1:A3"/>
    <mergeCell ref="B1:J1"/>
    <mergeCell ref="B2:J2"/>
    <mergeCell ref="B3:J3"/>
    <mergeCell ref="A4:A5"/>
    <mergeCell ref="B4:B5"/>
    <mergeCell ref="C4:C5"/>
    <mergeCell ref="D4:D5"/>
    <mergeCell ref="E4:E5"/>
    <mergeCell ref="F4:F5"/>
    <mergeCell ref="A16:J16"/>
    <mergeCell ref="A17:J17"/>
    <mergeCell ref="A19:A21"/>
    <mergeCell ref="B19:I19"/>
    <mergeCell ref="B20:I20"/>
    <mergeCell ref="B21:I21"/>
    <mergeCell ref="H4:H5"/>
    <mergeCell ref="A11:J11"/>
    <mergeCell ref="A12:J12"/>
    <mergeCell ref="A13:J13"/>
    <mergeCell ref="A14:J14"/>
    <mergeCell ref="A15:J15"/>
    <mergeCell ref="A28:H28"/>
    <mergeCell ref="A29:H29"/>
    <mergeCell ref="A31:A33"/>
    <mergeCell ref="A22:A23"/>
    <mergeCell ref="B22:B23"/>
    <mergeCell ref="C22:C23"/>
    <mergeCell ref="D22:D23"/>
    <mergeCell ref="E22:E23"/>
    <mergeCell ref="F22:F23"/>
    <mergeCell ref="H34:I34"/>
    <mergeCell ref="A45:A47"/>
    <mergeCell ref="B45:J45"/>
    <mergeCell ref="B46:J46"/>
    <mergeCell ref="B47:J47"/>
    <mergeCell ref="A34:A35"/>
    <mergeCell ref="B34:B35"/>
    <mergeCell ref="C34:C35"/>
    <mergeCell ref="D34:D35"/>
    <mergeCell ref="E34:E35"/>
    <mergeCell ref="F34:F35"/>
    <mergeCell ref="H48:H49"/>
    <mergeCell ref="I48:I49"/>
    <mergeCell ref="J48:J49"/>
    <mergeCell ref="A55:J55"/>
    <mergeCell ref="A56:J56"/>
    <mergeCell ref="A58:A60"/>
    <mergeCell ref="B58:L58"/>
    <mergeCell ref="B59:L59"/>
    <mergeCell ref="B60:L60"/>
    <mergeCell ref="A48:A49"/>
    <mergeCell ref="B48:B49"/>
    <mergeCell ref="C48:C49"/>
    <mergeCell ref="D48:D49"/>
    <mergeCell ref="E48:E49"/>
    <mergeCell ref="F48:F49"/>
    <mergeCell ref="A69:L69"/>
    <mergeCell ref="A70:L70"/>
    <mergeCell ref="A72:A74"/>
    <mergeCell ref="B72:J72"/>
    <mergeCell ref="B73:J73"/>
    <mergeCell ref="B74:J74"/>
    <mergeCell ref="H61:H62"/>
    <mergeCell ref="I61:I62"/>
    <mergeCell ref="J61:J62"/>
    <mergeCell ref="K61:K62"/>
    <mergeCell ref="L61:L62"/>
    <mergeCell ref="A68:L68"/>
    <mergeCell ref="A61:A62"/>
    <mergeCell ref="B61:B62"/>
    <mergeCell ref="C61:C62"/>
    <mergeCell ref="D61:D62"/>
    <mergeCell ref="E61:E62"/>
    <mergeCell ref="F61:F62"/>
    <mergeCell ref="H75:H76"/>
    <mergeCell ref="I75:I76"/>
    <mergeCell ref="J75:J76"/>
    <mergeCell ref="A83:J83"/>
    <mergeCell ref="A84:J84"/>
    <mergeCell ref="A86:A88"/>
    <mergeCell ref="B86:J86"/>
    <mergeCell ref="B87:J87"/>
    <mergeCell ref="B88:J88"/>
    <mergeCell ref="A75:A76"/>
    <mergeCell ref="B75:B76"/>
    <mergeCell ref="C75:C76"/>
    <mergeCell ref="D75:D76"/>
    <mergeCell ref="E75:E76"/>
    <mergeCell ref="F75:F76"/>
    <mergeCell ref="H89:I89"/>
    <mergeCell ref="A96:J96"/>
    <mergeCell ref="A97:K97"/>
    <mergeCell ref="A98:A100"/>
    <mergeCell ref="B98:K98"/>
    <mergeCell ref="B99:K99"/>
    <mergeCell ref="B100:K100"/>
    <mergeCell ref="A89:A90"/>
    <mergeCell ref="B89:B90"/>
    <mergeCell ref="C89:C90"/>
    <mergeCell ref="D89:D90"/>
    <mergeCell ref="E89:E90"/>
    <mergeCell ref="F89:F90"/>
    <mergeCell ref="H101:H102"/>
    <mergeCell ref="I101:M101"/>
    <mergeCell ref="A108:K108"/>
    <mergeCell ref="A109:K109"/>
    <mergeCell ref="A110:K110"/>
    <mergeCell ref="A112:A114"/>
    <mergeCell ref="B112:N112"/>
    <mergeCell ref="B113:N113"/>
    <mergeCell ref="B114:N114"/>
    <mergeCell ref="A101:A102"/>
    <mergeCell ref="B101:B102"/>
    <mergeCell ref="C101:C102"/>
    <mergeCell ref="D101:D102"/>
    <mergeCell ref="E101:E102"/>
    <mergeCell ref="F101:F102"/>
    <mergeCell ref="H115:H116"/>
    <mergeCell ref="I115:I116"/>
    <mergeCell ref="J115:M115"/>
    <mergeCell ref="A123:N123"/>
    <mergeCell ref="A124:N124"/>
    <mergeCell ref="A126:A128"/>
    <mergeCell ref="B126:N126"/>
    <mergeCell ref="B127:N127"/>
    <mergeCell ref="B128:N128"/>
    <mergeCell ref="A115:A116"/>
    <mergeCell ref="B115:B116"/>
    <mergeCell ref="C115:C116"/>
    <mergeCell ref="D115:D116"/>
    <mergeCell ref="E115:E116"/>
    <mergeCell ref="F115:F116"/>
    <mergeCell ref="H129:H130"/>
    <mergeCell ref="I129:I130"/>
    <mergeCell ref="J129:J130"/>
    <mergeCell ref="K129:N129"/>
    <mergeCell ref="A136:N136"/>
    <mergeCell ref="A137:N137"/>
    <mergeCell ref="A129:A130"/>
    <mergeCell ref="B129:B130"/>
    <mergeCell ref="C129:C130"/>
    <mergeCell ref="D129:D130"/>
    <mergeCell ref="E129:E130"/>
    <mergeCell ref="F129:F130"/>
    <mergeCell ref="F142:F143"/>
    <mergeCell ref="H142:H143"/>
    <mergeCell ref="I142:I143"/>
    <mergeCell ref="J142:J143"/>
    <mergeCell ref="K142:N142"/>
    <mergeCell ref="A149:N149"/>
    <mergeCell ref="A138:I138"/>
    <mergeCell ref="A139:A141"/>
    <mergeCell ref="B139:N139"/>
    <mergeCell ref="B140:N140"/>
    <mergeCell ref="B141:N141"/>
    <mergeCell ref="A142:A143"/>
    <mergeCell ref="B142:B143"/>
    <mergeCell ref="C142:C143"/>
    <mergeCell ref="D142:D143"/>
    <mergeCell ref="E142:E143"/>
    <mergeCell ref="F155:F156"/>
    <mergeCell ref="H155:I155"/>
    <mergeCell ref="A161:I161"/>
    <mergeCell ref="A162:I162"/>
    <mergeCell ref="A163:I163"/>
    <mergeCell ref="A164:I164"/>
    <mergeCell ref="A150:N150"/>
    <mergeCell ref="A152:A154"/>
    <mergeCell ref="B152:I152"/>
    <mergeCell ref="B153:I153"/>
    <mergeCell ref="B154:I154"/>
    <mergeCell ref="A155:A156"/>
    <mergeCell ref="B155:B156"/>
    <mergeCell ref="C155:C156"/>
    <mergeCell ref="D155:D156"/>
    <mergeCell ref="E155:E156"/>
    <mergeCell ref="H169:J169"/>
    <mergeCell ref="A175:J175"/>
    <mergeCell ref="A176:J176"/>
    <mergeCell ref="A178:A180"/>
    <mergeCell ref="B178:J178"/>
    <mergeCell ref="B179:J179"/>
    <mergeCell ref="B180:J180"/>
    <mergeCell ref="A166:A168"/>
    <mergeCell ref="B166:J166"/>
    <mergeCell ref="B167:J167"/>
    <mergeCell ref="B168:J168"/>
    <mergeCell ref="A169:A170"/>
    <mergeCell ref="B169:B170"/>
    <mergeCell ref="C169:C170"/>
    <mergeCell ref="D169:D170"/>
    <mergeCell ref="E169:E170"/>
    <mergeCell ref="F169:F170"/>
    <mergeCell ref="H181:J181"/>
    <mergeCell ref="A188:J188"/>
    <mergeCell ref="A189:J189"/>
    <mergeCell ref="A190:J190"/>
    <mergeCell ref="A191:J191"/>
    <mergeCell ref="A193:A195"/>
    <mergeCell ref="B193:J193"/>
    <mergeCell ref="B194:J194"/>
    <mergeCell ref="B195:J195"/>
    <mergeCell ref="A181:A182"/>
    <mergeCell ref="B181:B182"/>
    <mergeCell ref="C181:C182"/>
    <mergeCell ref="D181:D182"/>
    <mergeCell ref="E181:E182"/>
    <mergeCell ref="F181:F182"/>
    <mergeCell ref="H196:H197"/>
    <mergeCell ref="A202:H202"/>
    <mergeCell ref="A203:J203"/>
    <mergeCell ref="A204:J204"/>
    <mergeCell ref="A205:J205"/>
    <mergeCell ref="A207:A209"/>
    <mergeCell ref="B207:K207"/>
    <mergeCell ref="B208:K208"/>
    <mergeCell ref="B209:K209"/>
    <mergeCell ref="A196:A197"/>
    <mergeCell ref="B196:B197"/>
    <mergeCell ref="C196:C197"/>
    <mergeCell ref="D196:D197"/>
    <mergeCell ref="E196:E197"/>
    <mergeCell ref="F196:F197"/>
    <mergeCell ref="H210:K210"/>
    <mergeCell ref="A217:K217"/>
    <mergeCell ref="A218:K218"/>
    <mergeCell ref="A219:K219"/>
    <mergeCell ref="A220:K220"/>
    <mergeCell ref="A222:A224"/>
    <mergeCell ref="B222:J222"/>
    <mergeCell ref="B223:J223"/>
    <mergeCell ref="B224:J224"/>
    <mergeCell ref="A210:A211"/>
    <mergeCell ref="B210:B211"/>
    <mergeCell ref="C210:C211"/>
    <mergeCell ref="D210:D211"/>
    <mergeCell ref="E210:E211"/>
    <mergeCell ref="F210:F211"/>
    <mergeCell ref="I225:J225"/>
    <mergeCell ref="A230:J230"/>
    <mergeCell ref="A231:J231"/>
    <mergeCell ref="A233:A235"/>
    <mergeCell ref="B233:J233"/>
    <mergeCell ref="B234:J234"/>
    <mergeCell ref="B235:J235"/>
    <mergeCell ref="A225:A226"/>
    <mergeCell ref="B225:B226"/>
    <mergeCell ref="C225:C226"/>
    <mergeCell ref="D225:D226"/>
    <mergeCell ref="E225:E226"/>
    <mergeCell ref="F225:F226"/>
    <mergeCell ref="H236:H237"/>
    <mergeCell ref="A242:J242"/>
    <mergeCell ref="A243:J243"/>
    <mergeCell ref="A244:J244"/>
    <mergeCell ref="A246:A248"/>
    <mergeCell ref="B246:J246"/>
    <mergeCell ref="B247:J247"/>
    <mergeCell ref="B248:J248"/>
    <mergeCell ref="A236:A237"/>
    <mergeCell ref="B236:B237"/>
    <mergeCell ref="C236:C237"/>
    <mergeCell ref="D236:D237"/>
    <mergeCell ref="E236:E237"/>
    <mergeCell ref="F236:F237"/>
    <mergeCell ref="H249:H250"/>
    <mergeCell ref="A257:J257"/>
    <mergeCell ref="A258:J258"/>
    <mergeCell ref="A260:A262"/>
    <mergeCell ref="B260:J260"/>
    <mergeCell ref="B261:J261"/>
    <mergeCell ref="B262:J262"/>
    <mergeCell ref="A249:A250"/>
    <mergeCell ref="B249:B250"/>
    <mergeCell ref="C249:C250"/>
    <mergeCell ref="D249:D250"/>
    <mergeCell ref="E249:E250"/>
    <mergeCell ref="F249:F250"/>
    <mergeCell ref="H263:J263"/>
    <mergeCell ref="A271:J271"/>
    <mergeCell ref="A272:J272"/>
    <mergeCell ref="A273:A274"/>
    <mergeCell ref="B273:B274"/>
    <mergeCell ref="E273:E274"/>
    <mergeCell ref="F273:F274"/>
    <mergeCell ref="H273:H274"/>
    <mergeCell ref="I273:I274"/>
    <mergeCell ref="A263:A264"/>
    <mergeCell ref="B263:B264"/>
    <mergeCell ref="C263:C264"/>
    <mergeCell ref="D263:D264"/>
    <mergeCell ref="E263:E264"/>
    <mergeCell ref="F263:F264"/>
    <mergeCell ref="H301:L301"/>
    <mergeCell ref="A307:L307"/>
    <mergeCell ref="A308:L308"/>
    <mergeCell ref="A310:A312"/>
    <mergeCell ref="B310:L310"/>
    <mergeCell ref="B311:L311"/>
    <mergeCell ref="B312:L312"/>
    <mergeCell ref="A298:A300"/>
    <mergeCell ref="B298:L298"/>
    <mergeCell ref="B299:L299"/>
    <mergeCell ref="B300:L300"/>
    <mergeCell ref="A301:A302"/>
    <mergeCell ref="B301:B302"/>
    <mergeCell ref="C301:C302"/>
    <mergeCell ref="D301:D302"/>
    <mergeCell ref="E301:E302"/>
    <mergeCell ref="F301:F302"/>
    <mergeCell ref="H313:H314"/>
    <mergeCell ref="I313:L313"/>
    <mergeCell ref="A320:L320"/>
    <mergeCell ref="A321:L321"/>
    <mergeCell ref="A323:A325"/>
    <mergeCell ref="B323:I323"/>
    <mergeCell ref="B324:I324"/>
    <mergeCell ref="B325:I325"/>
    <mergeCell ref="A313:A314"/>
    <mergeCell ref="B313:B314"/>
    <mergeCell ref="C313:C314"/>
    <mergeCell ref="D313:D314"/>
    <mergeCell ref="E313:E314"/>
    <mergeCell ref="F313:F314"/>
    <mergeCell ref="H326:I326"/>
    <mergeCell ref="A333:I333"/>
    <mergeCell ref="A334:I334"/>
    <mergeCell ref="A336:A338"/>
    <mergeCell ref="B336:L336"/>
    <mergeCell ref="B337:L337"/>
    <mergeCell ref="B338:L338"/>
    <mergeCell ref="A326:A327"/>
    <mergeCell ref="B326:B327"/>
    <mergeCell ref="C326:C327"/>
    <mergeCell ref="D326:D327"/>
    <mergeCell ref="E326:E327"/>
    <mergeCell ref="F326:F327"/>
    <mergeCell ref="I339:L339"/>
    <mergeCell ref="A346:L346"/>
    <mergeCell ref="A347:L347"/>
    <mergeCell ref="A349:A351"/>
    <mergeCell ref="B349:I349"/>
    <mergeCell ref="B350:I350"/>
    <mergeCell ref="B351:I351"/>
    <mergeCell ref="A339:A340"/>
    <mergeCell ref="B339:B340"/>
    <mergeCell ref="C339:C340"/>
    <mergeCell ref="D339:D340"/>
    <mergeCell ref="E339:E340"/>
    <mergeCell ref="F339:F340"/>
    <mergeCell ref="A359:I359"/>
    <mergeCell ref="A360:I360"/>
    <mergeCell ref="A362:A364"/>
    <mergeCell ref="B362:I362"/>
    <mergeCell ref="B363:I363"/>
    <mergeCell ref="B364:I364"/>
    <mergeCell ref="A352:A353"/>
    <mergeCell ref="B352:B353"/>
    <mergeCell ref="C352:C353"/>
    <mergeCell ref="D352:D353"/>
    <mergeCell ref="E352:E353"/>
    <mergeCell ref="F352:F353"/>
    <mergeCell ref="A372:I372"/>
    <mergeCell ref="A373:I373"/>
    <mergeCell ref="A374:A375"/>
    <mergeCell ref="B374:B375"/>
    <mergeCell ref="A378:A380"/>
    <mergeCell ref="B378:I378"/>
    <mergeCell ref="B379:I379"/>
    <mergeCell ref="A365:A366"/>
    <mergeCell ref="B365:B366"/>
    <mergeCell ref="C365:C366"/>
    <mergeCell ref="D365:D366"/>
    <mergeCell ref="E365:E366"/>
    <mergeCell ref="F365:F366"/>
    <mergeCell ref="H381:J381"/>
    <mergeCell ref="A389:J389"/>
    <mergeCell ref="A390:J390"/>
    <mergeCell ref="A391:J391"/>
    <mergeCell ref="A393:A395"/>
    <mergeCell ref="B393:I393"/>
    <mergeCell ref="B394:I394"/>
    <mergeCell ref="B395:I395"/>
    <mergeCell ref="A381:A382"/>
    <mergeCell ref="B381:B382"/>
    <mergeCell ref="C381:C382"/>
    <mergeCell ref="D381:D382"/>
    <mergeCell ref="E381:E382"/>
    <mergeCell ref="F381:F382"/>
    <mergeCell ref="A409:A411"/>
    <mergeCell ref="B409:J409"/>
    <mergeCell ref="B410:J410"/>
    <mergeCell ref="B411:J411"/>
    <mergeCell ref="A396:A397"/>
    <mergeCell ref="B396:B397"/>
    <mergeCell ref="C396:C397"/>
    <mergeCell ref="D396:D397"/>
    <mergeCell ref="E396:E397"/>
    <mergeCell ref="F396:F397"/>
    <mergeCell ref="H418:J418"/>
    <mergeCell ref="H419:J419"/>
    <mergeCell ref="A420:J420"/>
    <mergeCell ref="A421:J421"/>
    <mergeCell ref="B31:L31"/>
    <mergeCell ref="B32:L32"/>
    <mergeCell ref="B33:L33"/>
    <mergeCell ref="A41:L41"/>
    <mergeCell ref="A42:L42"/>
    <mergeCell ref="A43:L43"/>
    <mergeCell ref="H412:J412"/>
    <mergeCell ref="H413:J413"/>
    <mergeCell ref="H414:J414"/>
    <mergeCell ref="H415:J415"/>
    <mergeCell ref="H416:J416"/>
    <mergeCell ref="H417:J417"/>
    <mergeCell ref="A412:A413"/>
    <mergeCell ref="B412:B413"/>
    <mergeCell ref="C412:C413"/>
    <mergeCell ref="D412:D413"/>
    <mergeCell ref="E412:E413"/>
    <mergeCell ref="F412:F413"/>
    <mergeCell ref="A406:I406"/>
    <mergeCell ref="A407:I407"/>
  </mergeCells>
  <hyperlinks>
    <hyperlink ref="K109" r:id="rId1" display="业务  Elena   TEL:0592-2687212       EMAIL: Zhong.elena@cn.zim.com"/>
    <hyperlink ref="K243:S243" r:id="rId2" display="业务  黄先生　TEL:2687217 MOBILE:13906028606     EMAIL:  huang.byron@cn.zim.com"/>
    <hyperlink ref="K83:T83" r:id="rId3" display="业务  Joy：TEL:0592-2687213          EMAIL:ye.joy@cn.zim.com"/>
    <hyperlink ref="K69:T69" r:id="rId4" display="业务  Joy：TEL:0592-2687213          EMAIL:ye.joy@cn.zim.com"/>
    <hyperlink ref="K220:T220" r:id="rId5" display="订舱咨询（提交订舱；修改订舱；订舱状态咨询）:cnxia.booking@zim.com/cnxia.booking@goldstarline.com 客服热线:400 8191071"/>
    <hyperlink ref="K204:S204" r:id="rId6" display="业务  黄先生　TEL:2687217 MOBILE:13906028606     EMAIL:  huang.byron@cn.zim.com"/>
    <hyperlink ref="J360:N360" r:id="rId7" display="业务  黄先生　TEL:2687217 MOBILE:13906028606     EMAIL:  huang.byron@cn.zim.com"/>
    <hyperlink ref="K380:S380" r:id="rId8" display="业务  黄先生　TEL:2687217 MOBILE:13906028606     EMAIL:  huang.byron@cn.zim.com"/>
    <hyperlink ref="K55:T55" r:id="rId9" display="业务  Joy：TEL:0592-2687213          EMAIL:ye.joy@cn.zim.com"/>
    <hyperlink ref="K333:S333" r:id="rId10" display="业务  黄先生　TEL:2687217 MOBILE:13906028606     EMAIL:  huang.byron@cn.zim.com"/>
    <hyperlink ref="I346:O346" r:id="rId11" display="业务  黄先生　TEL:2687217 MOBILE:13906028606     EMAIL:  huang.byron@cn.zim.com"/>
  </hyperlinks>
  <pageMargins left="0.7" right="0.7" top="0.75" bottom="0.75" header="0.3" footer="0.3"/>
  <pageSetup orientation="portrait" horizontalDpi="4294967295" verticalDpi="4294967295"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4C203E08925545B5707B30A9C6865C" ma:contentTypeVersion="17" ma:contentTypeDescription="Create a new document." ma:contentTypeScope="" ma:versionID="69a5de6a340718eeaf2866252c8d6ac7">
  <xsd:schema xmlns:xsd="http://www.w3.org/2001/XMLSchema" xmlns:xs="http://www.w3.org/2001/XMLSchema" xmlns:p="http://schemas.microsoft.com/office/2006/metadata/properties" xmlns:ns2="482d0f04-9721-480e-a029-a91b4391d668" xmlns:ns3="b1f73714-b184-45b6-91f3-42294b9089fd" targetNamespace="http://schemas.microsoft.com/office/2006/metadata/properties" ma:root="true" ma:fieldsID="9ccf23006135c9067a194e28df445c9b" ns2:_="" ns3:_="">
    <xsd:import namespace="482d0f04-9721-480e-a029-a91b4391d668"/>
    <xsd:import namespace="b1f73714-b184-45b6-91f3-42294b9089f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d0f04-9721-480e-a029-a91b4391d66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e62e44-48b4-4cc1-a880-ff3312d27cb8}" ma:internalName="TaxCatchAll" ma:showField="CatchAllData" ma:web="482d0f04-9721-480e-a029-a91b4391d6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f73714-b184-45b6-91f3-42294b9089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0278df-49fc-4173-a563-d71969f4581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82d0f04-9721-480e-a029-a91b4391d668" xsi:nil="true"/>
    <lcf76f155ced4ddcb4097134ff3c332f xmlns="b1f73714-b184-45b6-91f3-42294b9089fd">
      <Terms xmlns="http://schemas.microsoft.com/office/infopath/2007/PartnerControls"/>
    </lcf76f155ced4ddcb4097134ff3c332f>
    <SharedWithUsers xmlns="482d0f04-9721-480e-a029-a91b4391d668">
      <UserInfo>
        <DisplayName>Huang Ivy</DisplayName>
        <AccountId>32</AccountId>
        <AccountType/>
      </UserInfo>
    </SharedWithUsers>
  </documentManagement>
</p:properties>
</file>

<file path=customXml/itemProps1.xml><?xml version="1.0" encoding="utf-8"?>
<ds:datastoreItem xmlns:ds="http://schemas.openxmlformats.org/officeDocument/2006/customXml" ds:itemID="{8C4EF5B3-74B8-4BA1-AC3A-7A2B05A9D2D6}">
  <ds:schemaRefs>
    <ds:schemaRef ds:uri="http://schemas.microsoft.com/sharepoint/v3/contenttype/forms"/>
  </ds:schemaRefs>
</ds:datastoreItem>
</file>

<file path=customXml/itemProps2.xml><?xml version="1.0" encoding="utf-8"?>
<ds:datastoreItem xmlns:ds="http://schemas.openxmlformats.org/officeDocument/2006/customXml" ds:itemID="{D47CCFBA-06B2-4193-8DC1-2486CE691B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d0f04-9721-480e-a029-a91b4391d668"/>
    <ds:schemaRef ds:uri="b1f73714-b184-45b6-91f3-42294b908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02FDF9-C04A-43CA-91D4-785258CE2775}">
  <ds:schemaRefs>
    <ds:schemaRef ds:uri="http://schemas.microsoft.com/office/2006/documentManagement/types"/>
    <ds:schemaRef ds:uri="http://purl.org/dc/elements/1.1/"/>
    <ds:schemaRef ds:uri="http://purl.org/dc/terms/"/>
    <ds:schemaRef ds:uri="http://purl.org/dc/dcmitype/"/>
    <ds:schemaRef ds:uri="b1f73714-b184-45b6-91f3-42294b9089fd"/>
    <ds:schemaRef ds:uri="http://schemas.microsoft.com/office/infopath/2007/PartnerControls"/>
    <ds:schemaRef ds:uri="http://schemas.openxmlformats.org/package/2006/metadata/core-properties"/>
    <ds:schemaRef ds:uri="482d0f04-9721-480e-a029-a91b4391d66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FUZ-XIA</vt:lpstr>
      <vt:lpstr>Sep</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2015-06-05T18:17:20Z</dcterms:created>
  <dcterms:modified xsi:type="dcterms:W3CDTF">2023-08-15T09:46:58Z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0x010100364C203E08925545B5707B30A9C6865C</vt:lpwstr>
  </property>
  <property fmtid="{D5CDD505-2E9C-101B-9397-08002B2CF9AE}" pid="3" name="MediaServiceImageTags">
    <vt:lpwstr/>
  </property>
</Properties>
</file>