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6" rupBuild="9303"/>
  <workbookPr filterPrivacy="1" codeName="ThisWorkbook"/>
  <bookViews>
    <workbookView xWindow="-120" yWindow="-120" windowWidth="28920" windowHeight="15840"/>
  </bookViews>
  <sheets>
    <sheet name="FUZ-XIA" sheetId="42" r:id="rId1"/>
    <sheet name="Nov" sheetId="41" r:id="rId2"/>
  </sheets>
  <calcPr calcId="1456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4" i="42" l="1"/>
  <c r="E16" i="42" s="1"/>
  <c r="E18" i="42" s="1"/>
  <c r="E20" i="42" s="1"/>
  <c r="E6" i="42"/>
  <c r="E8" i="42" s="1"/>
  <c r="E10" i="42" s="1"/>
  <c r="E5" i="42"/>
  <c r="E7" i="42" s="1"/>
  <c r="E9" i="42" s="1"/>
  <c r="E11" i="42" s="1"/>
  <c r="R43" i="42"/>
  <c r="T43" i="42" s="1"/>
  <c r="R42" i="42"/>
  <c r="S42" i="42" s="1"/>
  <c r="R41" i="42"/>
  <c r="T41" i="42" s="1"/>
  <c r="S41" i="42" l="1"/>
  <c r="T42" i="42"/>
  <c r="S43" i="42"/>
  <c r="K123" i="41" l="1"/>
  <c r="L123" i="41" s="1"/>
  <c r="M123" i="41" s="1"/>
  <c r="J121" i="41"/>
  <c r="K121" i="41" s="1"/>
  <c r="L121" i="41" s="1"/>
  <c r="M121" i="41" s="1"/>
  <c r="J122" i="41"/>
  <c r="K122" i="41" s="1"/>
  <c r="L122" i="41" s="1"/>
  <c r="M122" i="41" s="1"/>
  <c r="J123" i="41"/>
  <c r="J124" i="41"/>
  <c r="K124" i="41" s="1"/>
  <c r="L124" i="41" s="1"/>
  <c r="M124" i="41" s="1"/>
  <c r="K120" i="41"/>
  <c r="L120" i="41" s="1"/>
  <c r="M120" i="41" s="1"/>
  <c r="J120" i="41"/>
  <c r="M105" i="41"/>
  <c r="N105" i="41" s="1"/>
  <c r="M106" i="41"/>
  <c r="N106" i="41" s="1"/>
  <c r="J105" i="41"/>
  <c r="K105" i="41" s="1"/>
  <c r="L105" i="41" s="1"/>
  <c r="J106" i="41"/>
  <c r="K106" i="41" s="1"/>
  <c r="L106" i="41" s="1"/>
  <c r="J107" i="41"/>
  <c r="K107" i="41" s="1"/>
  <c r="L107" i="41" s="1"/>
  <c r="M107" i="41" s="1"/>
  <c r="N107" i="41" s="1"/>
  <c r="J108" i="41"/>
  <c r="K108" i="41" s="1"/>
  <c r="L108" i="41" s="1"/>
  <c r="M108" i="41" s="1"/>
  <c r="N108" i="41" s="1"/>
  <c r="J104" i="41"/>
  <c r="K104" i="41" s="1"/>
  <c r="L104" i="41" s="1"/>
  <c r="M104" i="41" s="1"/>
  <c r="N104" i="41" s="1"/>
  <c r="G105" i="41"/>
  <c r="F105" i="41"/>
  <c r="F106" i="41"/>
  <c r="F107" i="41"/>
  <c r="F108" i="41"/>
  <c r="F109" i="41"/>
  <c r="E105" i="41"/>
  <c r="E106" i="41"/>
  <c r="E107" i="41"/>
  <c r="E108" i="41"/>
  <c r="E109" i="41"/>
  <c r="D105" i="41"/>
  <c r="D106" i="41"/>
  <c r="D107" i="41"/>
  <c r="D108" i="41"/>
  <c r="D109" i="41"/>
  <c r="E104" i="41"/>
  <c r="F104" i="41"/>
  <c r="G104" i="41"/>
  <c r="D104" i="41"/>
  <c r="C105" i="41"/>
  <c r="C106" i="41"/>
  <c r="C107" i="41"/>
  <c r="C108" i="41"/>
  <c r="C109" i="41"/>
  <c r="B104" i="41"/>
  <c r="C104" i="41"/>
  <c r="A105" i="41"/>
  <c r="A106" i="41"/>
  <c r="A107" i="41"/>
  <c r="A108" i="41"/>
  <c r="A109" i="41"/>
  <c r="A104" i="41"/>
  <c r="D140" i="41"/>
  <c r="E140" i="41"/>
  <c r="F140" i="41"/>
  <c r="I136" i="41"/>
  <c r="J136" i="41" s="1"/>
  <c r="J135" i="41"/>
  <c r="G204" i="41"/>
  <c r="G107" i="41" s="1"/>
  <c r="G203" i="41"/>
  <c r="G106" i="41" s="1"/>
  <c r="I37" i="41"/>
  <c r="H78" i="41"/>
  <c r="I78" i="41" s="1"/>
  <c r="J78" i="41" s="1"/>
  <c r="F77" i="41"/>
  <c r="E77" i="41"/>
  <c r="D77" i="41"/>
  <c r="I9" i="41"/>
  <c r="I137" i="41" l="1"/>
  <c r="G205" i="41"/>
  <c r="G7" i="41"/>
  <c r="D7" i="41" s="1"/>
  <c r="J137" i="41" l="1"/>
  <c r="I138" i="41"/>
  <c r="G206" i="41"/>
  <c r="G109" i="41" s="1"/>
  <c r="G108" i="41"/>
  <c r="G8" i="41"/>
  <c r="G9" i="41" s="1"/>
  <c r="G10" i="41" s="1"/>
  <c r="G11" i="41" s="1"/>
  <c r="E7" i="41"/>
  <c r="F7" i="41"/>
  <c r="I139" i="41" l="1"/>
  <c r="J138" i="41"/>
  <c r="G79" i="41"/>
  <c r="G80" i="41" s="1"/>
  <c r="G81" i="41" s="1"/>
  <c r="G82" i="41" s="1"/>
  <c r="G83" i="41" s="1"/>
  <c r="D327" i="41"/>
  <c r="E327" i="41"/>
  <c r="F327" i="41"/>
  <c r="I327" i="41"/>
  <c r="J327" i="41" s="1"/>
  <c r="D328" i="41"/>
  <c r="E328" i="41"/>
  <c r="F328" i="41"/>
  <c r="I328" i="41"/>
  <c r="J328" i="41" s="1"/>
  <c r="D329" i="41"/>
  <c r="E329" i="41"/>
  <c r="F329" i="41"/>
  <c r="I329" i="41"/>
  <c r="J329" i="41" s="1"/>
  <c r="D330" i="41"/>
  <c r="E330" i="41"/>
  <c r="F330" i="41"/>
  <c r="I330" i="41"/>
  <c r="K330" i="41" s="1"/>
  <c r="D331" i="41"/>
  <c r="E331" i="41"/>
  <c r="F331" i="41"/>
  <c r="I331" i="41"/>
  <c r="L331" i="41" s="1"/>
  <c r="D332" i="41"/>
  <c r="E332" i="41"/>
  <c r="F332" i="41"/>
  <c r="I332" i="41"/>
  <c r="J332" i="41" s="1"/>
  <c r="G64" i="41"/>
  <c r="G65" i="41" s="1"/>
  <c r="G66" i="41" s="1"/>
  <c r="G67" i="41" s="1"/>
  <c r="G68" i="41" s="1"/>
  <c r="G69" i="41" s="1"/>
  <c r="I69" i="41" s="1"/>
  <c r="F63" i="41"/>
  <c r="E63" i="41"/>
  <c r="D63" i="41"/>
  <c r="G51" i="41"/>
  <c r="G52" i="41" s="1"/>
  <c r="G53" i="41" s="1"/>
  <c r="G54" i="41" s="1"/>
  <c r="G55" i="41" s="1"/>
  <c r="J55" i="41" s="1"/>
  <c r="D50" i="41"/>
  <c r="E50" i="41"/>
  <c r="F50" i="41"/>
  <c r="H50" i="41"/>
  <c r="I50" i="41"/>
  <c r="J50" i="41"/>
  <c r="I51" i="41"/>
  <c r="F51" i="41" l="1"/>
  <c r="H54" i="41"/>
  <c r="J330" i="41"/>
  <c r="J54" i="41"/>
  <c r="I140" i="41"/>
  <c r="J140" i="41" s="1"/>
  <c r="J139" i="41"/>
  <c r="I66" i="41"/>
  <c r="H68" i="41"/>
  <c r="K331" i="41"/>
  <c r="I67" i="41"/>
  <c r="H69" i="41"/>
  <c r="H64" i="41"/>
  <c r="J331" i="41"/>
  <c r="I68" i="41"/>
  <c r="H53" i="41"/>
  <c r="H52" i="41"/>
  <c r="J52" i="41"/>
  <c r="I55" i="41"/>
  <c r="H67" i="41"/>
  <c r="H51" i="41"/>
  <c r="I52" i="41"/>
  <c r="H66" i="41"/>
  <c r="I64" i="41"/>
  <c r="K332" i="41"/>
  <c r="J53" i="41"/>
  <c r="E51" i="41"/>
  <c r="I54" i="41"/>
  <c r="I53" i="41"/>
  <c r="I65" i="41"/>
  <c r="L332" i="41"/>
  <c r="J51" i="41"/>
  <c r="H55" i="41"/>
  <c r="H65" i="41"/>
  <c r="L327" i="41"/>
  <c r="L328" i="41"/>
  <c r="K327" i="41"/>
  <c r="L329" i="41"/>
  <c r="K328" i="41"/>
  <c r="L330" i="41"/>
  <c r="K329" i="41"/>
  <c r="D51" i="41"/>
  <c r="F65" i="41"/>
  <c r="E65" i="41"/>
  <c r="D65" i="41"/>
  <c r="D64" i="41"/>
  <c r="E64" i="41"/>
  <c r="F64" i="41"/>
  <c r="D314" i="41" l="1"/>
  <c r="E314" i="41"/>
  <c r="F314" i="41"/>
  <c r="D315" i="41"/>
  <c r="E315" i="41"/>
  <c r="F315" i="41"/>
  <c r="D299" i="41"/>
  <c r="E299" i="41"/>
  <c r="F299" i="41"/>
  <c r="D300" i="41"/>
  <c r="E300" i="41"/>
  <c r="F300" i="41"/>
  <c r="D301" i="41"/>
  <c r="E301" i="41"/>
  <c r="F301" i="41"/>
  <c r="D302" i="41"/>
  <c r="E302" i="41"/>
  <c r="F302" i="41"/>
  <c r="D303" i="41"/>
  <c r="E303" i="41"/>
  <c r="F303" i="41"/>
  <c r="D304" i="41"/>
  <c r="E304" i="41"/>
  <c r="F304" i="41"/>
  <c r="D305" i="41"/>
  <c r="E305" i="41"/>
  <c r="F305" i="41"/>
  <c r="D285" i="41"/>
  <c r="E285" i="41"/>
  <c r="F285" i="41"/>
  <c r="D286" i="41"/>
  <c r="E286" i="41"/>
  <c r="F286" i="41"/>
  <c r="D287" i="41"/>
  <c r="E287" i="41"/>
  <c r="F287" i="41"/>
  <c r="D288" i="41"/>
  <c r="E288" i="41"/>
  <c r="F288" i="41"/>
  <c r="D289" i="41"/>
  <c r="E289" i="41"/>
  <c r="F289" i="41"/>
  <c r="D290" i="41"/>
  <c r="E290" i="41"/>
  <c r="F290" i="41"/>
  <c r="D291" i="41"/>
  <c r="E291" i="41"/>
  <c r="F291" i="41"/>
  <c r="D271" i="41"/>
  <c r="E271" i="41"/>
  <c r="F271" i="41"/>
  <c r="D272" i="41"/>
  <c r="E272" i="41"/>
  <c r="F272" i="41"/>
  <c r="D273" i="41"/>
  <c r="E273" i="41"/>
  <c r="F273" i="41"/>
  <c r="D274" i="41"/>
  <c r="E274" i="41"/>
  <c r="F274" i="41"/>
  <c r="D275" i="41"/>
  <c r="E275" i="41"/>
  <c r="F275" i="41"/>
  <c r="D276" i="41"/>
  <c r="E276" i="41"/>
  <c r="F276" i="41"/>
  <c r="D277" i="41"/>
  <c r="E277" i="41"/>
  <c r="F277" i="41"/>
  <c r="D215" i="41"/>
  <c r="E215" i="41"/>
  <c r="F215" i="41"/>
  <c r="D216" i="41"/>
  <c r="E216" i="41"/>
  <c r="F216" i="41"/>
  <c r="G217" i="41"/>
  <c r="F217" i="41" s="1"/>
  <c r="D229" i="41"/>
  <c r="E229" i="41"/>
  <c r="F229" i="41"/>
  <c r="D230" i="41"/>
  <c r="E230" i="41"/>
  <c r="F230" i="41"/>
  <c r="G231" i="41"/>
  <c r="H231" i="41" s="1"/>
  <c r="D11" i="41"/>
  <c r="E11" i="41"/>
  <c r="F11" i="41"/>
  <c r="H148" i="41"/>
  <c r="I148" i="41"/>
  <c r="H149" i="41"/>
  <c r="I149" i="41"/>
  <c r="H150" i="41"/>
  <c r="H151" i="41"/>
  <c r="H152" i="41"/>
  <c r="H153" i="41"/>
  <c r="H161" i="41"/>
  <c r="I161" i="41"/>
  <c r="H162" i="41"/>
  <c r="I162" i="41"/>
  <c r="H163" i="41"/>
  <c r="H164" i="41"/>
  <c r="H165" i="41"/>
  <c r="H166" i="41"/>
  <c r="D174" i="41"/>
  <c r="E174" i="41"/>
  <c r="F174" i="41"/>
  <c r="H174" i="41"/>
  <c r="I174" i="41"/>
  <c r="D175" i="41"/>
  <c r="H175" i="41"/>
  <c r="D176" i="41"/>
  <c r="E176" i="41"/>
  <c r="F176" i="41"/>
  <c r="H176" i="41"/>
  <c r="I176" i="41"/>
  <c r="D177" i="41"/>
  <c r="E177" i="41"/>
  <c r="F177" i="41"/>
  <c r="H177" i="41"/>
  <c r="I177" i="41"/>
  <c r="D178" i="41"/>
  <c r="E178" i="41"/>
  <c r="F178" i="41"/>
  <c r="H178" i="41"/>
  <c r="I178" i="41"/>
  <c r="D188" i="41"/>
  <c r="F188" i="41" s="1"/>
  <c r="E188" i="41"/>
  <c r="H188" i="41"/>
  <c r="K188" i="41" s="1"/>
  <c r="I188" i="41"/>
  <c r="J188" i="41"/>
  <c r="D189" i="41"/>
  <c r="F189" i="41" s="1"/>
  <c r="E189" i="41"/>
  <c r="H189" i="41"/>
  <c r="K189" i="41" s="1"/>
  <c r="I189" i="41"/>
  <c r="J189" i="41"/>
  <c r="D190" i="41"/>
  <c r="F190" i="41" s="1"/>
  <c r="E190" i="41"/>
  <c r="H190" i="41"/>
  <c r="K190" i="41" s="1"/>
  <c r="I190" i="41"/>
  <c r="J190" i="41"/>
  <c r="D191" i="41"/>
  <c r="F191" i="41" s="1"/>
  <c r="E191" i="41"/>
  <c r="H191" i="41"/>
  <c r="K191" i="41" s="1"/>
  <c r="I191" i="41"/>
  <c r="J191" i="41"/>
  <c r="H201" i="41"/>
  <c r="I201" i="41"/>
  <c r="J201" i="41"/>
  <c r="K201" i="41"/>
  <c r="H202" i="41"/>
  <c r="I202" i="41"/>
  <c r="J202" i="41"/>
  <c r="K202" i="41"/>
  <c r="H203" i="41"/>
  <c r="I203" i="41"/>
  <c r="J203" i="41"/>
  <c r="K203" i="41"/>
  <c r="H204" i="41"/>
  <c r="I204" i="41"/>
  <c r="J204" i="41"/>
  <c r="K204" i="41"/>
  <c r="H205" i="41"/>
  <c r="I205" i="41"/>
  <c r="J205" i="41"/>
  <c r="K205" i="41"/>
  <c r="H206" i="41"/>
  <c r="I206" i="41"/>
  <c r="J206" i="41"/>
  <c r="K206" i="41"/>
  <c r="H215" i="41"/>
  <c r="I215" i="41"/>
  <c r="H216" i="41"/>
  <c r="I216" i="41"/>
  <c r="H229" i="41"/>
  <c r="I229" i="41"/>
  <c r="J229" i="41"/>
  <c r="H230" i="41"/>
  <c r="I230" i="41"/>
  <c r="J230" i="41"/>
  <c r="D243" i="41"/>
  <c r="E243" i="41" s="1"/>
  <c r="F243" i="41"/>
  <c r="H243" i="41"/>
  <c r="I243" i="41"/>
  <c r="J243" i="41"/>
  <c r="K243" i="41"/>
  <c r="L243" i="41"/>
  <c r="D244" i="41"/>
  <c r="E244" i="41" s="1"/>
  <c r="F244" i="41"/>
  <c r="H244" i="41"/>
  <c r="I244" i="41"/>
  <c r="J244" i="41"/>
  <c r="K244" i="41"/>
  <c r="L244" i="41"/>
  <c r="D245" i="41"/>
  <c r="E245" i="41" s="1"/>
  <c r="F245" i="41"/>
  <c r="H245" i="41"/>
  <c r="I245" i="41"/>
  <c r="J245" i="41"/>
  <c r="K245" i="41"/>
  <c r="L245" i="41"/>
  <c r="D246" i="41"/>
  <c r="E246" i="41" s="1"/>
  <c r="F246" i="41"/>
  <c r="H246" i="41"/>
  <c r="I246" i="41"/>
  <c r="J246" i="41"/>
  <c r="K246" i="41"/>
  <c r="L246" i="41"/>
  <c r="D247" i="41"/>
  <c r="E247" i="41" s="1"/>
  <c r="F247" i="41"/>
  <c r="H247" i="41"/>
  <c r="I247" i="41"/>
  <c r="J247" i="41"/>
  <c r="K247" i="41"/>
  <c r="L247" i="41"/>
  <c r="D248" i="41"/>
  <c r="E248" i="41" s="1"/>
  <c r="F248" i="41"/>
  <c r="H248" i="41"/>
  <c r="I248" i="41"/>
  <c r="J248" i="41"/>
  <c r="K248" i="41"/>
  <c r="L248" i="41"/>
  <c r="H249" i="41"/>
  <c r="I249" i="41"/>
  <c r="J249" i="41"/>
  <c r="K249" i="41"/>
  <c r="L249" i="41"/>
  <c r="D257" i="41"/>
  <c r="E257" i="41"/>
  <c r="F257" i="41"/>
  <c r="I257" i="41"/>
  <c r="J257" i="41"/>
  <c r="K257" i="41"/>
  <c r="L257" i="41"/>
  <c r="D258" i="41"/>
  <c r="E258" i="41"/>
  <c r="F258" i="41"/>
  <c r="I258" i="41"/>
  <c r="J258" i="41"/>
  <c r="K258" i="41"/>
  <c r="L258" i="41"/>
  <c r="D259" i="41"/>
  <c r="E259" i="41"/>
  <c r="F259" i="41"/>
  <c r="I259" i="41"/>
  <c r="J259" i="41"/>
  <c r="K259" i="41"/>
  <c r="L259" i="41"/>
  <c r="D260" i="41"/>
  <c r="E260" i="41"/>
  <c r="F260" i="41"/>
  <c r="I260" i="41"/>
  <c r="J260" i="41"/>
  <c r="K260" i="41"/>
  <c r="L260" i="41"/>
  <c r="D261" i="41"/>
  <c r="E261" i="41"/>
  <c r="F261" i="41"/>
  <c r="I261" i="41"/>
  <c r="J261" i="41"/>
  <c r="K261" i="41"/>
  <c r="L261" i="41"/>
  <c r="D262" i="41"/>
  <c r="E262" i="41"/>
  <c r="F262" i="41"/>
  <c r="I262" i="41"/>
  <c r="J262" i="41"/>
  <c r="K262" i="41"/>
  <c r="L262" i="41"/>
  <c r="D263" i="41"/>
  <c r="E263" i="41"/>
  <c r="F263" i="41"/>
  <c r="I263" i="41"/>
  <c r="J263" i="41"/>
  <c r="K263" i="41"/>
  <c r="L263" i="41"/>
  <c r="H271" i="41"/>
  <c r="I271" i="41" s="1"/>
  <c r="H272" i="41"/>
  <c r="I272" i="41" s="1"/>
  <c r="H273" i="41"/>
  <c r="I273" i="41" s="1"/>
  <c r="H274" i="41"/>
  <c r="I274" i="41" s="1"/>
  <c r="H275" i="41"/>
  <c r="I275" i="41" s="1"/>
  <c r="H276" i="41"/>
  <c r="I276" i="41" s="1"/>
  <c r="H277" i="41"/>
  <c r="I277" i="41" s="1"/>
  <c r="I285" i="41"/>
  <c r="I286" i="41"/>
  <c r="I287" i="41"/>
  <c r="I288" i="41"/>
  <c r="I289" i="41"/>
  <c r="I290" i="41"/>
  <c r="I291" i="41"/>
  <c r="I299" i="41"/>
  <c r="I300" i="41"/>
  <c r="I301" i="41"/>
  <c r="I302" i="41"/>
  <c r="I303" i="41"/>
  <c r="I304" i="41"/>
  <c r="I305" i="41"/>
  <c r="H314" i="41"/>
  <c r="H315" i="41"/>
  <c r="D316" i="41"/>
  <c r="E316" i="41"/>
  <c r="F316" i="41"/>
  <c r="H316" i="41"/>
  <c r="D317" i="41"/>
  <c r="E317" i="41"/>
  <c r="F317" i="41"/>
  <c r="H317" i="41"/>
  <c r="D318" i="41"/>
  <c r="E318" i="41"/>
  <c r="F318" i="41"/>
  <c r="H318" i="41"/>
  <c r="D319" i="41"/>
  <c r="E319" i="41"/>
  <c r="F319" i="41"/>
  <c r="H319" i="41"/>
  <c r="K135" i="41"/>
  <c r="K136" i="41"/>
  <c r="K137" i="41"/>
  <c r="K138" i="41"/>
  <c r="K139" i="41"/>
  <c r="I109" i="41"/>
  <c r="J109" i="41" s="1"/>
  <c r="K109" i="41" s="1"/>
  <c r="L109" i="41" s="1"/>
  <c r="M109" i="41" s="1"/>
  <c r="N109" i="41" s="1"/>
  <c r="A91" i="41"/>
  <c r="C91" i="41"/>
  <c r="G91" i="41"/>
  <c r="F91" i="41" s="1"/>
  <c r="A92" i="41"/>
  <c r="C92" i="41"/>
  <c r="G92" i="41"/>
  <c r="E92" i="41" s="1"/>
  <c r="I92" i="41"/>
  <c r="I93" i="41" s="1"/>
  <c r="I94" i="41" s="1"/>
  <c r="I95" i="41" s="1"/>
  <c r="I96" i="41" s="1"/>
  <c r="A93" i="41"/>
  <c r="C93" i="41"/>
  <c r="G93" i="41"/>
  <c r="E93" i="41" s="1"/>
  <c r="A94" i="41"/>
  <c r="C94" i="41"/>
  <c r="G94" i="41"/>
  <c r="E94" i="41" s="1"/>
  <c r="A95" i="41"/>
  <c r="C95" i="41"/>
  <c r="G95" i="41"/>
  <c r="E95" i="41" s="1"/>
  <c r="A96" i="41"/>
  <c r="C96" i="41"/>
  <c r="G96" i="41"/>
  <c r="E96" i="41" s="1"/>
  <c r="H77" i="41"/>
  <c r="I77" i="41" s="1"/>
  <c r="J77" i="41" s="1"/>
  <c r="H79" i="41"/>
  <c r="D80" i="41"/>
  <c r="E80" i="41"/>
  <c r="F80" i="41"/>
  <c r="H80" i="41"/>
  <c r="I80" i="41" s="1"/>
  <c r="J80" i="41" s="1"/>
  <c r="D81" i="41"/>
  <c r="E81" i="41"/>
  <c r="F81" i="41"/>
  <c r="H81" i="41"/>
  <c r="I81" i="41" s="1"/>
  <c r="J81" i="41" s="1"/>
  <c r="D82" i="41"/>
  <c r="H82" i="41"/>
  <c r="I82" i="41" s="1"/>
  <c r="J82" i="41" s="1"/>
  <c r="H63" i="41"/>
  <c r="I63" i="41"/>
  <c r="J63" i="41"/>
  <c r="K63" i="41"/>
  <c r="L63" i="41"/>
  <c r="A36" i="41"/>
  <c r="A148" i="41" s="1"/>
  <c r="B36" i="41"/>
  <c r="B148" i="41" s="1"/>
  <c r="C36" i="41"/>
  <c r="G36" i="41"/>
  <c r="F36" i="41" s="1"/>
  <c r="J36" i="41"/>
  <c r="K36" i="41" s="1"/>
  <c r="L36" i="41"/>
  <c r="J148" i="41" s="1"/>
  <c r="M148" i="41" s="1"/>
  <c r="A37" i="41"/>
  <c r="B37" i="41"/>
  <c r="B149" i="41" s="1"/>
  <c r="C37" i="41"/>
  <c r="C149" i="41" s="1"/>
  <c r="J37" i="41"/>
  <c r="K37" i="41" s="1"/>
  <c r="L37" i="41"/>
  <c r="J149" i="41" s="1"/>
  <c r="A38" i="41"/>
  <c r="A163" i="41" s="1"/>
  <c r="B38" i="41"/>
  <c r="B163" i="41" s="1"/>
  <c r="C38" i="41"/>
  <c r="G38" i="41"/>
  <c r="G163" i="41" s="1"/>
  <c r="I38" i="41"/>
  <c r="I163" i="41" s="1"/>
  <c r="A39" i="41"/>
  <c r="B39" i="41"/>
  <c r="B164" i="41" s="1"/>
  <c r="C39" i="41"/>
  <c r="C164" i="41" s="1"/>
  <c r="A40" i="41"/>
  <c r="B40" i="41"/>
  <c r="B152" i="41" s="1"/>
  <c r="C40" i="41"/>
  <c r="C152" i="41" s="1"/>
  <c r="A41" i="41"/>
  <c r="A153" i="41" s="1"/>
  <c r="B41" i="41"/>
  <c r="C41" i="41"/>
  <c r="G41" i="41"/>
  <c r="D41" i="41" s="1"/>
  <c r="D24" i="41"/>
  <c r="E24" i="41"/>
  <c r="F24" i="41"/>
  <c r="H24" i="41"/>
  <c r="J6" i="41"/>
  <c r="J7" i="41"/>
  <c r="J8" i="41"/>
  <c r="J9" i="41"/>
  <c r="J10" i="41"/>
  <c r="J11" i="41"/>
  <c r="I79" i="41" l="1"/>
  <c r="J79" i="41" s="1"/>
  <c r="L139" i="41"/>
  <c r="M139" i="41" s="1"/>
  <c r="N139" i="41" s="1"/>
  <c r="M138" i="41"/>
  <c r="N138" i="41" s="1"/>
  <c r="L138" i="41"/>
  <c r="L137" i="41"/>
  <c r="M137" i="41" s="1"/>
  <c r="N137" i="41" s="1"/>
  <c r="L136" i="41"/>
  <c r="M136" i="41" s="1"/>
  <c r="N136" i="41" s="1"/>
  <c r="L135" i="41"/>
  <c r="M135" i="41" s="1"/>
  <c r="N135" i="41" s="1"/>
  <c r="K140" i="41"/>
  <c r="I217" i="41"/>
  <c r="H217" i="41"/>
  <c r="G218" i="41"/>
  <c r="I218" i="41" s="1"/>
  <c r="D38" i="41"/>
  <c r="D217" i="41"/>
  <c r="D93" i="41"/>
  <c r="G232" i="41"/>
  <c r="D94" i="41"/>
  <c r="E217" i="41"/>
  <c r="D91" i="41"/>
  <c r="J91" i="41"/>
  <c r="H218" i="41"/>
  <c r="F52" i="41"/>
  <c r="E52" i="41"/>
  <c r="D52" i="41"/>
  <c r="E53" i="41"/>
  <c r="G153" i="41"/>
  <c r="F153" i="41" s="1"/>
  <c r="A150" i="41"/>
  <c r="G166" i="41"/>
  <c r="D166" i="41" s="1"/>
  <c r="C162" i="41"/>
  <c r="F231" i="41"/>
  <c r="L38" i="41"/>
  <c r="D92" i="41"/>
  <c r="E175" i="41"/>
  <c r="J161" i="41"/>
  <c r="M161" i="41" s="1"/>
  <c r="D95" i="41"/>
  <c r="C151" i="41"/>
  <c r="J38" i="41"/>
  <c r="K38" i="41" s="1"/>
  <c r="H83" i="41"/>
  <c r="I83" i="41" s="1"/>
  <c r="J83" i="41" s="1"/>
  <c r="B151" i="41"/>
  <c r="B161" i="41"/>
  <c r="F41" i="41"/>
  <c r="I39" i="41"/>
  <c r="F82" i="41"/>
  <c r="D96" i="41"/>
  <c r="A161" i="41"/>
  <c r="I150" i="41"/>
  <c r="E82" i="41"/>
  <c r="I175" i="41"/>
  <c r="D163" i="41"/>
  <c r="E163" i="41"/>
  <c r="F163" i="41"/>
  <c r="J64" i="41"/>
  <c r="L64" i="41"/>
  <c r="K161" i="41"/>
  <c r="L161" i="41"/>
  <c r="D53" i="41"/>
  <c r="E38" i="41"/>
  <c r="F38" i="41"/>
  <c r="G150" i="41"/>
  <c r="G148" i="41"/>
  <c r="D36" i="41"/>
  <c r="G161" i="41"/>
  <c r="E36" i="41"/>
  <c r="C150" i="41"/>
  <c r="C163" i="41"/>
  <c r="C161" i="41"/>
  <c r="C148" i="41"/>
  <c r="F83" i="41"/>
  <c r="N148" i="41"/>
  <c r="A164" i="41"/>
  <c r="A151" i="41"/>
  <c r="B166" i="41"/>
  <c r="B153" i="41"/>
  <c r="A166" i="41"/>
  <c r="B150" i="41"/>
  <c r="C153" i="41"/>
  <c r="C166" i="41"/>
  <c r="A149" i="41"/>
  <c r="A162" i="41"/>
  <c r="K64" i="41"/>
  <c r="D153" i="41"/>
  <c r="E153" i="41"/>
  <c r="A152" i="41"/>
  <c r="A165" i="41"/>
  <c r="K149" i="41"/>
  <c r="L149" i="41"/>
  <c r="M149" i="41"/>
  <c r="N149" i="41"/>
  <c r="K148" i="41"/>
  <c r="L148" i="41"/>
  <c r="D8" i="41"/>
  <c r="F8" i="41"/>
  <c r="E8" i="41"/>
  <c r="J96" i="41"/>
  <c r="J95" i="41"/>
  <c r="J94" i="41"/>
  <c r="J93" i="41"/>
  <c r="J92" i="41"/>
  <c r="C165" i="41"/>
  <c r="J162" i="41"/>
  <c r="B162" i="41"/>
  <c r="F218" i="41"/>
  <c r="F175" i="41"/>
  <c r="B165" i="41"/>
  <c r="E218" i="41"/>
  <c r="J231" i="41"/>
  <c r="E41" i="41"/>
  <c r="F96" i="41"/>
  <c r="F95" i="41"/>
  <c r="F94" i="41"/>
  <c r="F93" i="41"/>
  <c r="F92" i="41"/>
  <c r="E91" i="41"/>
  <c r="E231" i="41"/>
  <c r="G219" i="41"/>
  <c r="I231" i="41"/>
  <c r="D218" i="41"/>
  <c r="G37" i="41"/>
  <c r="D231" i="41"/>
  <c r="J39" i="41" l="1"/>
  <c r="K39" i="41" s="1"/>
  <c r="I40" i="41"/>
  <c r="I41" i="41" s="1"/>
  <c r="L140" i="41"/>
  <c r="M140" i="41" s="1"/>
  <c r="N140" i="41" s="1"/>
  <c r="I164" i="41"/>
  <c r="I151" i="41"/>
  <c r="F232" i="41"/>
  <c r="E232" i="41"/>
  <c r="H232" i="41"/>
  <c r="D232" i="41"/>
  <c r="J232" i="41"/>
  <c r="I165" i="41"/>
  <c r="F166" i="41"/>
  <c r="L39" i="41"/>
  <c r="J151" i="41" s="1"/>
  <c r="E83" i="41"/>
  <c r="D83" i="41"/>
  <c r="E166" i="41"/>
  <c r="I232" i="41"/>
  <c r="G233" i="41"/>
  <c r="F53" i="41"/>
  <c r="J163" i="41"/>
  <c r="J150" i="41"/>
  <c r="F219" i="41"/>
  <c r="I219" i="41"/>
  <c r="H219" i="41"/>
  <c r="G220" i="41"/>
  <c r="E219" i="41"/>
  <c r="D219" i="41"/>
  <c r="K162" i="41"/>
  <c r="L162" i="41"/>
  <c r="M162" i="41"/>
  <c r="K65" i="41"/>
  <c r="L65" i="41"/>
  <c r="J65" i="41"/>
  <c r="E161" i="41"/>
  <c r="D161" i="41"/>
  <c r="F161" i="41"/>
  <c r="E9" i="41"/>
  <c r="F9" i="41"/>
  <c r="D9" i="41"/>
  <c r="G39" i="41"/>
  <c r="D148" i="41"/>
  <c r="F148" i="41"/>
  <c r="E148" i="41"/>
  <c r="G162" i="41"/>
  <c r="D37" i="41"/>
  <c r="E37" i="41"/>
  <c r="G149" i="41"/>
  <c r="F37" i="41"/>
  <c r="D54" i="41"/>
  <c r="E54" i="41"/>
  <c r="F54" i="41"/>
  <c r="E150" i="41"/>
  <c r="D150" i="41"/>
  <c r="F150" i="41"/>
  <c r="J164" i="41" l="1"/>
  <c r="M164" i="41" s="1"/>
  <c r="J40" i="41"/>
  <c r="K40" i="41" s="1"/>
  <c r="G234" i="41"/>
  <c r="D233" i="41"/>
  <c r="E233" i="41"/>
  <c r="F233" i="41"/>
  <c r="H233" i="41"/>
  <c r="J233" i="41"/>
  <c r="L41" i="41"/>
  <c r="L40" i="41"/>
  <c r="J165" i="41" s="1"/>
  <c r="I152" i="41"/>
  <c r="I233" i="41"/>
  <c r="K150" i="41"/>
  <c r="M150" i="41"/>
  <c r="L150" i="41"/>
  <c r="N150" i="41"/>
  <c r="M163" i="41"/>
  <c r="K163" i="41"/>
  <c r="L163" i="41"/>
  <c r="E55" i="41"/>
  <c r="F55" i="41"/>
  <c r="D55" i="41"/>
  <c r="F162" i="41"/>
  <c r="D162" i="41"/>
  <c r="E162" i="41"/>
  <c r="J152" i="41"/>
  <c r="G221" i="41"/>
  <c r="D220" i="41"/>
  <c r="E220" i="41"/>
  <c r="H220" i="41"/>
  <c r="F220" i="41"/>
  <c r="I220" i="41"/>
  <c r="L164" i="41"/>
  <c r="D149" i="41"/>
  <c r="F149" i="41"/>
  <c r="E149" i="41"/>
  <c r="M151" i="41"/>
  <c r="N151" i="41"/>
  <c r="K151" i="41"/>
  <c r="L151" i="41"/>
  <c r="J66" i="41"/>
  <c r="K66" i="41"/>
  <c r="F66" i="41"/>
  <c r="L66" i="41"/>
  <c r="D66" i="41"/>
  <c r="E66" i="41"/>
  <c r="G40" i="41"/>
  <c r="D10" i="41"/>
  <c r="E10" i="41"/>
  <c r="F10" i="41"/>
  <c r="G151" i="41"/>
  <c r="G164" i="41"/>
  <c r="E39" i="41"/>
  <c r="F39" i="41"/>
  <c r="D39" i="41"/>
  <c r="K164" i="41" l="1"/>
  <c r="I166" i="41"/>
  <c r="I153" i="41"/>
  <c r="J41" i="41"/>
  <c r="K41" i="41" s="1"/>
  <c r="E234" i="41"/>
  <c r="I234" i="41"/>
  <c r="J234" i="41"/>
  <c r="D234" i="41"/>
  <c r="H234" i="41"/>
  <c r="G235" i="41"/>
  <c r="F234" i="41"/>
  <c r="D164" i="41"/>
  <c r="E164" i="41"/>
  <c r="F164" i="41"/>
  <c r="F221" i="41"/>
  <c r="H221" i="41"/>
  <c r="D221" i="41"/>
  <c r="E221" i="41"/>
  <c r="I221" i="41"/>
  <c r="E151" i="41"/>
  <c r="F151" i="41"/>
  <c r="D151" i="41"/>
  <c r="K165" i="41"/>
  <c r="L165" i="41"/>
  <c r="M165" i="41"/>
  <c r="L152" i="41"/>
  <c r="K152" i="41"/>
  <c r="N152" i="41"/>
  <c r="M152" i="41"/>
  <c r="G152" i="41"/>
  <c r="G165" i="41"/>
  <c r="D40" i="41"/>
  <c r="E40" i="41"/>
  <c r="F40" i="41"/>
  <c r="F67" i="41"/>
  <c r="J67" i="41"/>
  <c r="D67" i="41"/>
  <c r="E67" i="41"/>
  <c r="K67" i="41"/>
  <c r="L67" i="41"/>
  <c r="J166" i="41"/>
  <c r="J153" i="41"/>
  <c r="E235" i="41" l="1"/>
  <c r="J235" i="41"/>
  <c r="D235" i="41"/>
  <c r="H235" i="41"/>
  <c r="F235" i="41"/>
  <c r="I235" i="41"/>
  <c r="K166" i="41"/>
  <c r="L166" i="41"/>
  <c r="M166" i="41"/>
  <c r="D165" i="41"/>
  <c r="E165" i="41"/>
  <c r="F165" i="41"/>
  <c r="E68" i="41"/>
  <c r="F68" i="41"/>
  <c r="D68" i="41"/>
  <c r="J68" i="41"/>
  <c r="K68" i="41"/>
  <c r="L68" i="41"/>
  <c r="D152" i="41"/>
  <c r="F152" i="41"/>
  <c r="E152" i="41"/>
  <c r="K153" i="41"/>
  <c r="L153" i="41"/>
  <c r="M153" i="41"/>
  <c r="N153" i="41"/>
  <c r="D69" i="41" l="1"/>
  <c r="L69" i="41"/>
  <c r="E69" i="41"/>
  <c r="K69" i="41"/>
  <c r="F69" i="41"/>
  <c r="J69" i="41"/>
</calcChain>
</file>

<file path=xl/sharedStrings.xml><?xml version="1.0" encoding="utf-8"?>
<sst xmlns="http://schemas.openxmlformats.org/spreadsheetml/2006/main" count="950" uniqueCount="478">
  <si>
    <t>ZNP</t>
  </si>
  <si>
    <t>ZIM North Pacific (加拿大线）</t>
  </si>
  <si>
    <t xml:space="preserve">船舶代理:外代; 挂靠码头:海润 </t>
  </si>
  <si>
    <t xml:space="preserve">SI截周三 12：00;     进场/VGM/申报/海关截单：周四 18：00;      截放行:周六 12：00  </t>
  </si>
  <si>
    <t>VSL/VOY</t>
  </si>
  <si>
    <t>IMO UN NO.</t>
  </si>
  <si>
    <t>VSL CODE</t>
  </si>
  <si>
    <t>进场/VGM/申报/海关</t>
  </si>
  <si>
    <t>截放行</t>
  </si>
  <si>
    <t>ACI截申报</t>
  </si>
  <si>
    <t>ETD</t>
  </si>
  <si>
    <t>MAINLINER</t>
  </si>
  <si>
    <t xml:space="preserve">ETD </t>
  </si>
  <si>
    <t>ETA</t>
  </si>
  <si>
    <t>XIAMEN</t>
  </si>
  <si>
    <t>T/S KRPUS</t>
  </si>
  <si>
    <t>VANCOUVER(BC)
CAVAN (13DAYS)</t>
  </si>
  <si>
    <t>-</t>
  </si>
  <si>
    <t>VELA V.6E</t>
  </si>
  <si>
    <t>VLB/6E</t>
  </si>
  <si>
    <t>Dowell time is approx 2-4 Days  to put on rail in Vancouver</t>
  </si>
  <si>
    <t>Transit time from Vancouver to Toronto/Montreal  is 7-9 Days</t>
  </si>
  <si>
    <t>Expedited Rail Service(ERS)=&gt;Additional premium fee of CAD275 per container is charged by the CN terminal to make special arrangements</t>
  </si>
  <si>
    <t xml:space="preserve">In order to group the containers under a “hot box” program before loading on rail.  </t>
  </si>
  <si>
    <t>The ERS application must be submitted at least two working days before vessel arrival by Consignee</t>
  </si>
  <si>
    <t>业务  杨先生：0592-2398239 EXT 225 / 0592-2687225(D) / 13950182991    Email address: yang.michael @zim.com</t>
  </si>
  <si>
    <t>ZEX</t>
  </si>
  <si>
    <t xml:space="preserve">美西快航(T/S SERVICE)  </t>
  </si>
  <si>
    <t xml:space="preserve">船舶代理:外代; 挂靠码头: 海润码头 </t>
  </si>
  <si>
    <t>海关报关截单: 周一10:00;   码头放行截单: 周一12:00;   提单(AMS)截单:周日 12:00</t>
  </si>
  <si>
    <t>截放行</t>
    <phoneticPr fontId="1" type="noConversion"/>
  </si>
  <si>
    <t>截提单
(AMS CUT OFF 12:00 FRI )</t>
  </si>
  <si>
    <t>LOS ANGELES(LA) (15DAYS)
(WBCT TERMINAL)</t>
  </si>
  <si>
    <t>TACOMA (WA)
(HUSKEY TERMINAL)</t>
  </si>
  <si>
    <t>业务 MICHAEL YANG   TEL:0592-2687225 13950182991       EMAIL:yang.michael@cn.zim.com</t>
  </si>
  <si>
    <t>订舱咨询（提交订舱；修改订舱；订舱状态咨询）:cnsth.booking@zim.com 客服热线:400 8191071</t>
  </si>
  <si>
    <t>ZCP</t>
  </si>
  <si>
    <t xml:space="preserve">ZIM Container Service Pacific  (中南美、加勒比) Caribbean via Kingston(T/S SERVICE)  </t>
  </si>
  <si>
    <t>海关截报关时间:周四 12:00; 码头截放行时间周四 18:00; 截提单周四12:00</t>
  </si>
  <si>
    <t>ETD</t>
    <phoneticPr fontId="1" type="noConversion"/>
  </si>
  <si>
    <t>KINGSTON 
JMKST (30DAYS)</t>
  </si>
  <si>
    <t>CHARLESTON (SC)
USCHS (34DAYS)</t>
  </si>
  <si>
    <t>BALBOA
(PABLB) (28DAYS)</t>
  </si>
  <si>
    <r>
      <rPr>
        <b/>
        <sz val="12"/>
        <rFont val="Calibri"/>
        <family val="2"/>
        <scheme val="minor"/>
      </rPr>
      <t xml:space="preserve">Delivery via Kingston: </t>
    </r>
    <r>
      <rPr>
        <sz val="12"/>
        <rFont val="Calibri"/>
        <family val="2"/>
        <scheme val="minor"/>
      </rPr>
      <t xml:space="preserve">HALIFAX (NS),BARRANQUILLA,BELIZE CITY, BRIDGETOWN, CARTAGENA, CAUCEDO,GEORGETOWN, EL GUAMACHE, GUATEMALA CITY,SAN JUAN, GUANTA, LA GUAIRA,  MARACAIBO, PUERTO CABELLO,   PUERTO CORTES,  PARAMARIBO，SAN JOSE, SAN PEDRO SULA, PORT AU PRINCE, PORT OF SPAIN,  SAN SALVADOR,
</t>
    </r>
    <r>
      <rPr>
        <b/>
        <sz val="12"/>
        <rFont val="Calibri"/>
        <family val="2"/>
        <scheme val="minor"/>
      </rPr>
      <t xml:space="preserve">Via Ningbo: </t>
    </r>
    <r>
      <rPr>
        <sz val="12"/>
        <rFont val="Calibri"/>
        <family val="2"/>
        <scheme val="minor"/>
      </rPr>
      <t>JACKSONVILLE (FL),WILMINGTON (NC)</t>
    </r>
  </si>
  <si>
    <t>业务  杨先生：0592-2687225(D) / 13950182991    Email address: yang.michael @zim.com</t>
  </si>
  <si>
    <t>ZBA</t>
  </si>
  <si>
    <t>ZIM Big Apple  （美东直航）</t>
  </si>
  <si>
    <t>船舶代理:外代; 挂靠码头:嵩屿</t>
  </si>
  <si>
    <t>(5月中旬挂靠码头，假如有变更，最终以船代SO显示为准！）</t>
  </si>
  <si>
    <t xml:space="preserve">SI截周二 12：00;     进场/VGM/申报/海关截单：周三 18：00;      截放行:周三 12：00  </t>
  </si>
  <si>
    <t>AMS截申报</t>
    <phoneticPr fontId="1" type="noConversion"/>
  </si>
  <si>
    <t>NORFOLK (VA)
USORF (34DAYS)</t>
  </si>
  <si>
    <t>BALTIMORE (MD)
UABAL (39DAYS)</t>
  </si>
  <si>
    <t>DALI V.344E</t>
  </si>
  <si>
    <t>9697428</t>
  </si>
  <si>
    <t>DL2/11E</t>
  </si>
  <si>
    <t>CCNI ANDES V.345E</t>
  </si>
  <si>
    <t>9718935</t>
  </si>
  <si>
    <t>CC4/23E</t>
  </si>
  <si>
    <t>业务  叶小姐：TEL:0592-2687213(D) / 15606090558          EMAIL: ye.joy@zim.com</t>
  </si>
  <si>
    <t>ZSA</t>
  </si>
  <si>
    <t xml:space="preserve">美东(DIRECT SERVICE)+中南美 Caribbean via Cristobal(T/S SERVICE) </t>
  </si>
  <si>
    <t>船舶代理:外代; 挂靠码头:国际货柜码头</t>
  </si>
  <si>
    <t xml:space="preserve">SI截 周日 12：00;     进场/VGM/申报/海关截单 周一 12：00;     截放行 周一 18：00  </t>
  </si>
  <si>
    <t>CRISTOBAL
PACBL (28DAYS)</t>
  </si>
  <si>
    <t xml:space="preserve">SAVANNAH (GA)
USSAV(33DAYS) </t>
  </si>
  <si>
    <t>JACKSONVILLE (FL)
USJAX(37DAYS)</t>
  </si>
  <si>
    <t>WILMINGTON (NC)
USILM(39DAYS)</t>
  </si>
  <si>
    <t>NEW YORK (NY)
USNYC(42DAYS)</t>
  </si>
  <si>
    <t>MSC KUMSAL V.UL344E</t>
  </si>
  <si>
    <t>9305506</t>
  </si>
  <si>
    <t xml:space="preserve">DGV/16E </t>
  </si>
  <si>
    <t>MSC TEXAS V.UL345E</t>
  </si>
  <si>
    <t>9318058</t>
  </si>
  <si>
    <t>FGI/15E</t>
  </si>
  <si>
    <t>MSC BARBARA V.UL346E</t>
  </si>
  <si>
    <t>9226932</t>
  </si>
  <si>
    <t>MBR/42E</t>
  </si>
  <si>
    <t>ZGX</t>
    <phoneticPr fontId="1" type="noConversion"/>
  </si>
  <si>
    <t xml:space="preserve">ZIM Us Gulf South China Xpress (美湾) </t>
  </si>
  <si>
    <t xml:space="preserve">SI截周二10：00； 进场/VGM/申报/海关截单周三 12：00;     截放行 周三 18：00  </t>
  </si>
  <si>
    <t>HOUSTON (TX)
USIAH (30DAYS)</t>
  </si>
  <si>
    <t>MOBILE (AL)
USMOB (35DAYS)</t>
  </si>
  <si>
    <t>TAMPA (FL)
USTPA (38DAYS)</t>
  </si>
  <si>
    <t>ZIM WILMINGTON V.14E</t>
  </si>
  <si>
    <t>9699115</t>
  </si>
  <si>
    <t>UQM/14E</t>
  </si>
  <si>
    <t>MAERSK SEVILLE V.344E</t>
  </si>
  <si>
    <t>9299927</t>
  </si>
  <si>
    <t>VFY/25E</t>
  </si>
  <si>
    <t>ZIM SAN DIEGO V.66E</t>
  </si>
  <si>
    <t>9398412</t>
  </si>
  <si>
    <t>ZDE/66E</t>
  </si>
  <si>
    <t>Z7S</t>
  </si>
  <si>
    <t xml:space="preserve">ZIM Seven Star Express 美东 (T/S SERVICE，via HKG)  </t>
  </si>
  <si>
    <t>船舶代理:外运;  挂靠码头:海天码头</t>
  </si>
  <si>
    <t>海关截单 周三 16:00;  截放行 周四 12:00; 截提单 周三 17:00</t>
  </si>
  <si>
    <t>截提单</t>
    <phoneticPr fontId="1" type="noConversion"/>
  </si>
  <si>
    <t>T/S HKHKG</t>
  </si>
  <si>
    <t>VJM/22W</t>
  </si>
  <si>
    <t>ZMP</t>
  </si>
  <si>
    <t xml:space="preserve">ZIM Mediterranean Premium Service 地中海 &amp; 黑海航线 (T/S SERVICE)  </t>
  </si>
  <si>
    <t xml:space="preserve">船舶代理:外运; 挂靠码头:海天 </t>
  </si>
  <si>
    <t>进场/VGM/申报/海关</t>
    <phoneticPr fontId="1" type="noConversion"/>
  </si>
  <si>
    <t>截SI</t>
  </si>
  <si>
    <t>T/S MYPKL</t>
  </si>
  <si>
    <t>HAIFA
ILHFA (32DAYS)</t>
  </si>
  <si>
    <t>ASHDOD
ILASH (33DAYS)</t>
  </si>
  <si>
    <t> </t>
  </si>
  <si>
    <t>OOCL BELGIUM V.587S</t>
  </si>
  <si>
    <t>OB3/28S</t>
  </si>
  <si>
    <t>HP4/344W</t>
  </si>
  <si>
    <t>HANSA WOLFSBURG V.092S</t>
  </si>
  <si>
    <t>ZTQ/52S</t>
  </si>
  <si>
    <t>业务  钟小姐：TEL:0592-2687212(D) / 13400792504          Email address: zhong.elena@zim.com</t>
  </si>
  <si>
    <t>TRKPX 中转:POTI (40DAYS)</t>
  </si>
  <si>
    <t>业务  钟小姐：TEL:0592-2687212(D) / 13400792504          EMAIL: zhong.elena@zim.com</t>
  </si>
  <si>
    <t>NA7/49E</t>
  </si>
  <si>
    <t>TRKPX 中转:POTI (47DAYS)</t>
  </si>
  <si>
    <t>ASE</t>
  </si>
  <si>
    <t xml:space="preserve">Asia South America East Coast 南美东 ECSA (T/S SERVICE)  </t>
  </si>
  <si>
    <t>船舶代理:外运; 挂靠码头:海天 （请以确认上的操作时间及码头资料为准）</t>
  </si>
  <si>
    <t>海关截单:周四 12:00;  截放行:周四 18:00; 截提单(SI CUT OFF ):周三(WED) 下午18:00</t>
  </si>
  <si>
    <t>截提单</t>
  </si>
  <si>
    <t>M.V.</t>
  </si>
  <si>
    <t>ETD T/S HKHKG</t>
  </si>
  <si>
    <t>SANTOS
BRSNT (37DAYS)</t>
  </si>
  <si>
    <t>ITAPOA
BRIIP (39DAYS)</t>
  </si>
  <si>
    <t>MONTEVIDEO 
UYMVD (46DAYS)</t>
  </si>
  <si>
    <t>PARANAGUA
BRPGU (49DAYS)</t>
  </si>
  <si>
    <t>OWP/96W</t>
  </si>
  <si>
    <t>COSCO WELLINGTON V.089W</t>
  </si>
  <si>
    <t>WGQ/112W</t>
  </si>
  <si>
    <t>MAERSK LIRQUEN V.344W(LI4/21W)</t>
  </si>
  <si>
    <t>ZCX</t>
  </si>
  <si>
    <t>ZIM Colibri Express 南美西 WCSA  (T/S SERVICE)  VIA PUSAN &amp; BALBOA</t>
  </si>
  <si>
    <t>ETA KRPUS</t>
  </si>
  <si>
    <t xml:space="preserve">ETA BALBOA
(PABLB) 28DAYS </t>
  </si>
  <si>
    <t>BUENAVENTURA
COBNV (31DAYS)</t>
  </si>
  <si>
    <t>GUAYAQUIL
ECGYL (33DAYS)</t>
  </si>
  <si>
    <t>CALLAO
PECLO (36DAYS)</t>
  </si>
  <si>
    <t>SAN ANTONIO
CLIIC (42DAYS)</t>
  </si>
  <si>
    <t>OBX</t>
  </si>
  <si>
    <t>Ocean Bridge Xpress 南美西 WCCA  (T/S SERVICE)  VIA PUSAN &amp; BALBOA</t>
  </si>
  <si>
    <t>CALDERA
(CRPCD) 33DAYS</t>
  </si>
  <si>
    <t>CORINTO
(NICOR) 35DAYS</t>
  </si>
  <si>
    <t>ACAJUTLA
(SVACJ) 39DAY</t>
  </si>
  <si>
    <t>CVX</t>
  </si>
  <si>
    <t>China VIetnam Express Line 越泰线 (备有大量冻柜 特种柜)</t>
  </si>
  <si>
    <t>船舶代理:外运;  挂靠码头: 海天码头</t>
  </si>
  <si>
    <t>海关截单:周二 12:00;  截放行:周二 18:00; 截提单(SI CUT OFF):周一 (MON.)18:00</t>
  </si>
  <si>
    <t>ETA</t>
    <phoneticPr fontId="1" type="noConversion"/>
  </si>
  <si>
    <t>HO CHI MINH CITY
VNHCM (CAT LAI TERMINAL/3DAYS)</t>
  </si>
  <si>
    <t>LAEM CHABANG
THLEM (KERRY SIAM SEA PORT/6DAYS)</t>
  </si>
  <si>
    <t>1)林查班内拖：ICD LAT KRABANG/SIAM CONTAINER TRANSPORT &amp; TERMINAL</t>
  </si>
  <si>
    <t xml:space="preserve">2)胡志明中转：PHNOM PENH; </t>
  </si>
  <si>
    <r>
      <t>业务</t>
    </r>
    <r>
      <rPr>
        <b/>
        <sz val="12"/>
        <color theme="1"/>
        <rFont val="Calibri"/>
        <family val="2"/>
        <scheme val="minor"/>
      </rPr>
      <t xml:space="preserve"> </t>
    </r>
    <r>
      <rPr>
        <sz val="12"/>
        <color theme="1"/>
        <rFont val="Calibri"/>
        <family val="2"/>
        <scheme val="minor"/>
      </rPr>
      <t xml:space="preserve"> 康小姐　TEL: 2687215(D) / 13606051686       Email address:kang.may@zim.com</t>
    </r>
  </si>
  <si>
    <t>CTV</t>
  </si>
  <si>
    <t>China Thailand Service 泰越线 (备有大量冻柜 特种柜)</t>
  </si>
  <si>
    <t>船舶代理:外运;  挂靠码头: 海天码头</t>
    <phoneticPr fontId="1" type="noConversion"/>
  </si>
  <si>
    <t>海关截单:周五 16:00;  截放行:周六12:00; 截提单(SI CUT OFF):周五(FRI.) 12:00</t>
  </si>
  <si>
    <t>LAEM CHABANG
THLEM (C3/5Days)</t>
  </si>
  <si>
    <t>BANGKOK 
THBKK (PAT/6DAYS)</t>
  </si>
  <si>
    <t>SIHANOUKVILLE 
KHOUX (KOMPONG SOM /9DAYS)</t>
  </si>
  <si>
    <t>HO CHI MINH CITY
VNHCM (CAT LAI TERMINAL/10DAYS)</t>
  </si>
  <si>
    <t>1) 林查班内拖：ICD LAT KRABANG/SIAM CONTAINER TRANSPORT &amp; TERMINAL</t>
  </si>
  <si>
    <t xml:space="preserve">2) 胡志明中转：PHNOM PENH; </t>
  </si>
  <si>
    <t>业务  康小姐　TEL: 2687215(D) / 13606051686       Email address:kang.may@zim.com</t>
  </si>
  <si>
    <t>CM1</t>
  </si>
  <si>
    <t>New China Malaysia Service 中马快航 (备有大量冻柜 特种柜)</t>
  </si>
  <si>
    <t>海关截单:周三 12:00;  截放行:周三 18:00; 截提单(SI CUT OFF):周二(TUE) 17:00</t>
  </si>
  <si>
    <t>SINGAPORE
SGSIN (7DAYS)</t>
  </si>
  <si>
    <t>PORT KELANG
MYPKL (WEST PORT/8Days)</t>
  </si>
  <si>
    <t>PENANG
MYPNG (10Days)</t>
  </si>
  <si>
    <t>PASIR GUDANG
MYPSG (13Days)</t>
  </si>
  <si>
    <t>1)PORT KELANG中转：Semarang; Belawan;Perawang;Bintulu;Kota Kinabalu;Kuching;Sibu;Jakarta,Surabaya;Jebel Ali</t>
  </si>
  <si>
    <t>MVS</t>
  </si>
  <si>
    <t>Maldives Service 马累航线</t>
  </si>
  <si>
    <t>船舶代理:外运; 挂靠码头: 海天 &amp; 海润 (Please be noted APL ship call Hairun, and OOCL &amp; ZIM’s ships call Haitian terminal</t>
  </si>
  <si>
    <t>海关截单:周三 16:00;  截放行:周四 12:00; 截提单:周三 12:00  截提单周三SI CUT OFF: WED  17:00</t>
  </si>
  <si>
    <t>MALE</t>
    <phoneticPr fontId="1" type="noConversion"/>
  </si>
  <si>
    <t>OOCL HAMBURG V.145W</t>
  </si>
  <si>
    <t>OHA/146W</t>
  </si>
  <si>
    <t>OOCL LUXEMBOURG V.106W</t>
  </si>
  <si>
    <t>LXK/65W</t>
  </si>
  <si>
    <t>SEAMAX STRATFORD  V.23126W</t>
  </si>
  <si>
    <t>RS2/27W</t>
  </si>
  <si>
    <t>ZIM SHANGHAI  V.11W</t>
  </si>
  <si>
    <t>GZ3/11W</t>
  </si>
  <si>
    <t>OOCL GENOA  V.067W</t>
  </si>
  <si>
    <t>OG1/30W</t>
  </si>
  <si>
    <t>BLANK SAILING</t>
  </si>
  <si>
    <t>AKA BHUM V.018W</t>
  </si>
  <si>
    <t>OWP/97W</t>
  </si>
  <si>
    <t>业务  黄先生　TEL:2687217(D) / 13906028606     EMAIL address:  huang.byron@zim.com</t>
  </si>
  <si>
    <t>CI3</t>
  </si>
  <si>
    <t>China India Express III 中印线</t>
  </si>
  <si>
    <t>船舶代理:外运;  挂靠码头: 海天 &amp; 海润 (Please be noted APL ship call Hairun, and OOCL &amp; ZIM’s ships call Haitian terminal</t>
  </si>
  <si>
    <t>海关截单:周三 16:00;  截放行:周四 12:00; 截提单:周三(SI CUT OFF WED) 17:00</t>
  </si>
  <si>
    <t>COLOMBO
LKCMB (12DAYS)</t>
  </si>
  <si>
    <t>NHAVA SHEVA 
INNHV (16DAYS)</t>
  </si>
  <si>
    <t>PIPAVAV 
INPAV (18DAYS)</t>
  </si>
  <si>
    <t>OOCL</t>
  </si>
  <si>
    <t>COSCO</t>
  </si>
  <si>
    <t>RCL</t>
  </si>
  <si>
    <t>FA2</t>
  </si>
  <si>
    <t>Far East Africa Express Line II 西非线(直航)</t>
  </si>
  <si>
    <t>船舶代理:外运  挂靠码头: 海天</t>
    <phoneticPr fontId="1" type="noConversion"/>
  </si>
  <si>
    <t>海关截单:周六 12:00;  截进场:周六 12:00  截放行:周六 18:00; 截提单:周五(SI CUT OFF FRI) 17:00</t>
  </si>
  <si>
    <t>TEMA
GHTEM (34DAYS)</t>
  </si>
  <si>
    <t>COTONOU
BJCOO (36DAYS)</t>
  </si>
  <si>
    <t>APAPA
NGAPA (37DAYS)</t>
  </si>
  <si>
    <t>ONNE
NGONN (39DAYS)</t>
  </si>
  <si>
    <t>ABIDJAN
CIABI (43DAYS)</t>
  </si>
  <si>
    <t>COSCO FUZHOU  V.343W</t>
  </si>
  <si>
    <t>FCU/343W</t>
  </si>
  <si>
    <t>ANDROUSA  V.344W</t>
  </si>
  <si>
    <t>JU3/344W</t>
  </si>
  <si>
    <t>COSCO YINGKOU V.357W</t>
  </si>
  <si>
    <t>YCK/345W</t>
  </si>
  <si>
    <t>RENA P  V.002W</t>
  </si>
  <si>
    <t>UWR/346W</t>
  </si>
  <si>
    <t>EXPRESS BLACK SEA  V.043W</t>
  </si>
  <si>
    <t>EE1/347W</t>
  </si>
  <si>
    <t>NATAL  V.132W</t>
  </si>
  <si>
    <t>NT1/349W</t>
  </si>
  <si>
    <t>FAX</t>
  </si>
  <si>
    <t xml:space="preserve">Ocean Bridge Xpress 西非线(T/S SERVICE)  </t>
  </si>
  <si>
    <t>船舶代理:外运;  挂靠码头: 海润码头</t>
  </si>
  <si>
    <t xml:space="preserve">海关截单:周三 12:00;  截放行:周三 18:00; 截提单:周四 (SI CUT OFF THU) 12:00 </t>
  </si>
  <si>
    <t>APAPA
NGAPA(35DAYS)</t>
  </si>
  <si>
    <t>TIN CAN ISLAND
NGTCI (37DAYS)</t>
  </si>
  <si>
    <t>TEMA
GHTEM (41DAYS)</t>
  </si>
  <si>
    <t>LOME
TGLME (43DAYS)</t>
  </si>
  <si>
    <t>KOTA LEKAS V.056W</t>
  </si>
  <si>
    <t>KL1/11W</t>
  </si>
  <si>
    <t>EVER UNITED V.196W</t>
  </si>
  <si>
    <t>EED/35W</t>
  </si>
  <si>
    <t>SEASPAN TOKYO V.008W</t>
  </si>
  <si>
    <t>YVC/221W</t>
  </si>
  <si>
    <t>COSCO AQABA  V.075W</t>
  </si>
  <si>
    <t>QQC/253W</t>
  </si>
  <si>
    <t>COSCO IZMIR V.075W</t>
  </si>
  <si>
    <t>CZ1/18W</t>
  </si>
  <si>
    <t>MALIAKOS  V.007W</t>
  </si>
  <si>
    <t>CU1/167W</t>
  </si>
  <si>
    <t>SA2</t>
  </si>
  <si>
    <t>Far East To South Africa Express II 南非线</t>
  </si>
  <si>
    <t xml:space="preserve">海关截单:周四 16:00;  截放行:周五 12:00; 截提单:周四 (SI CUT OFF THU) 12:00 </t>
  </si>
  <si>
    <t>DURBAN
(25Days)</t>
  </si>
  <si>
    <t>CAPE TOWN
(33DAYS)</t>
  </si>
  <si>
    <t>KYX</t>
  </si>
  <si>
    <t>Kenya Express 东非肯尼亚线  (T/S SERVICE )</t>
  </si>
  <si>
    <t>船舶代理:外运  挂靠码头: 海润</t>
  </si>
  <si>
    <t xml:space="preserve">海关截单:周四 16:00;  截放行:周五 12:00; 截提单:周三四(SI CUT OFF THU) 12:00 </t>
  </si>
  <si>
    <t xml:space="preserve">ETA </t>
  </si>
  <si>
    <t>MOMBASA
KEMBA (22DAYS)</t>
  </si>
  <si>
    <t>TZX</t>
  </si>
  <si>
    <t>Tanzania Express 东非坦桑尼亚线   (T/S SERVICE)</t>
  </si>
  <si>
    <t>DAR ES SALAAM
TZDAR (22DAYS)</t>
  </si>
  <si>
    <t>From Mombsa to Nairobi (PORT CODE:KENBO)- BY RAIL</t>
  </si>
  <si>
    <t xml:space="preserve">ZMP-PUS </t>
  </si>
  <si>
    <t>韩国线</t>
  </si>
  <si>
    <t>PUSAN NEW PORT
KRPUS (3DAYS)</t>
  </si>
  <si>
    <t>NAVIOS AMARILLO   V.49E</t>
  </si>
  <si>
    <t>SEASPAN LONCOMILLA   V.15E</t>
  </si>
  <si>
    <t>SL7/15E</t>
  </si>
  <si>
    <t>ZIM CARMEL  V.18E</t>
  </si>
  <si>
    <t>UXH/18E</t>
  </si>
  <si>
    <t>STAMATIS B  V.273E</t>
  </si>
  <si>
    <t>TM5/273E</t>
  </si>
  <si>
    <t>BELLAVIA  V.60E</t>
  </si>
  <si>
    <t>BLV/60E</t>
  </si>
  <si>
    <t>业务  胡先生　TEL: 2689803(D) /15880287084   Email address:hu.tom@zim.com</t>
  </si>
  <si>
    <t>MSC GISELLE V.UK344A (GI3/16E)</t>
  </si>
  <si>
    <t>AKA BHUM V.017W</t>
  </si>
  <si>
    <t>9395927</t>
  </si>
  <si>
    <t>9280811</t>
  </si>
  <si>
    <t xml:space="preserve">9302889 </t>
  </si>
  <si>
    <t>9725718</t>
  </si>
  <si>
    <t>9334662</t>
  </si>
  <si>
    <t>9256482</t>
  </si>
  <si>
    <t>9627928</t>
  </si>
  <si>
    <t>9286243</t>
  </si>
  <si>
    <t>9466960</t>
  </si>
  <si>
    <t xml:space="preserve">9398436 </t>
  </si>
  <si>
    <t>9260457</t>
  </si>
  <si>
    <t>9567661</t>
  </si>
  <si>
    <t>ZAX</t>
  </si>
  <si>
    <t>HONG KONG
(2DAYS)</t>
  </si>
  <si>
    <t>Zim Australia Express 澳洲线</t>
  </si>
  <si>
    <t xml:space="preserve">船舶代理:外运;  挂靠码头: 海天 </t>
  </si>
  <si>
    <t>LZH/941S</t>
  </si>
  <si>
    <t>GSL AFRICA V.941S</t>
  </si>
  <si>
    <t>LD2/23W</t>
  </si>
  <si>
    <t>PFH/28W</t>
  </si>
  <si>
    <t>YJO/14W</t>
  </si>
  <si>
    <t>YWB/20</t>
  </si>
  <si>
    <t>HKC/12W</t>
  </si>
  <si>
    <t>MAERSK YUKON V.346E</t>
  </si>
  <si>
    <t>MAERSK SHAMS V.347E</t>
  </si>
  <si>
    <t>9726669</t>
  </si>
  <si>
    <t>MY5/69E</t>
  </si>
  <si>
    <t>UHN/10E</t>
  </si>
  <si>
    <t xml:space="preserve">GMK/26E </t>
  </si>
  <si>
    <t>UGQ/18E</t>
  </si>
  <si>
    <t>AM3/30E</t>
  </si>
  <si>
    <t>TA3/26E</t>
  </si>
  <si>
    <t>UEG/24E</t>
  </si>
  <si>
    <t>GS3/8E</t>
  </si>
  <si>
    <t>GRETE MAERSK V.348E</t>
  </si>
  <si>
    <t>MAERSK SIRAC V.349E</t>
  </si>
  <si>
    <t>GSL ALEXANDRA V.347E</t>
  </si>
  <si>
    <t>MAERSK TAIKUNG V. 348E</t>
  </si>
  <si>
    <t>SEROJA LIMA V.349E</t>
  </si>
  <si>
    <t>GSL NINGBO V.350E</t>
  </si>
  <si>
    <t>NEW YORK (NY)
USNYC (32DAYS)</t>
  </si>
  <si>
    <t>ZIM SPARROW  V.1S(ZS4/1S)</t>
  </si>
  <si>
    <t>ZIM DANUBE  V.2S(ZB4/2S)</t>
  </si>
  <si>
    <t>MSC BREMEN  V.KQ343A(QMV/45S)</t>
  </si>
  <si>
    <t>MSC ELA V.KQ345A(EHL/11S)</t>
  </si>
  <si>
    <t>ZIM EAGLE V.1S(ZE7/1S)</t>
  </si>
  <si>
    <t>MSC ORNELLA V.KQ347A(MZO/6S)</t>
  </si>
  <si>
    <t>MELBOURNE
AUMEL (2+16DAYS)</t>
  </si>
  <si>
    <t>BRISBANE
AUBNE (2+12DAYS)</t>
  </si>
  <si>
    <t>SYDNEY 
AUSYD (2+20DAYS)</t>
  </si>
  <si>
    <t>MSC DARIEN V.UK343A (SE4/21E)</t>
  </si>
  <si>
    <t>ZIM HONG KONG V.24E</t>
  </si>
  <si>
    <t>SL6/24E</t>
  </si>
  <si>
    <t>TYNDALL V.347E</t>
  </si>
  <si>
    <t>TN7/10E</t>
  </si>
  <si>
    <t>CONTI MAKALU V.QP348E</t>
  </si>
  <si>
    <t>YQQ/18E</t>
  </si>
  <si>
    <t>MSC JASPER VIII V.QP349E</t>
  </si>
  <si>
    <t>VJR/33E</t>
  </si>
  <si>
    <t>NAVIOS AMARILLO V.49E</t>
  </si>
  <si>
    <t>SEASPAN LONCOMILLA V.15E</t>
  </si>
  <si>
    <t>ZIM CARMEL V.18E</t>
  </si>
  <si>
    <t>STAMATIS B V.273E</t>
  </si>
  <si>
    <t>MSC MICHAELA V.UK346A (OQM/44E)</t>
  </si>
  <si>
    <t>MSC BRIDGEPORT V.UK345A (SB8/21E)</t>
  </si>
  <si>
    <t>ANTHEA Y V.UK348A (AT5/5E)</t>
  </si>
  <si>
    <r>
      <t>ZIM WILMINGTON V.14E</t>
    </r>
    <r>
      <rPr>
        <sz val="12"/>
        <color rgb="FFC00000"/>
        <rFont val="Calibri"/>
        <family val="2"/>
        <scheme val="minor"/>
      </rPr>
      <t>(国际货柜码头)</t>
    </r>
  </si>
  <si>
    <t>MIAMI (FL)
USMIA (45DAYS)</t>
  </si>
  <si>
    <t>ETD
T/S HKHKG</t>
  </si>
  <si>
    <t>BUENOS AIRES
ARBUE (43DAYS)</t>
  </si>
  <si>
    <t>ZIM SAMMY OFER V.4E (ZS3/4E)</t>
  </si>
  <si>
    <t>ZIM BANGKOK V.4E (ADA/4E)</t>
  </si>
  <si>
    <t>ZIM MOUNT BLANC V.3E (ZB1/3E)</t>
  </si>
  <si>
    <t>ZIM MOUNT RAINIER V.2E (ZR1/2E)</t>
  </si>
  <si>
    <t>ZIM USA V.6E (AEC/6E)</t>
  </si>
  <si>
    <t>BR4/45S</t>
  </si>
  <si>
    <t>GSL ROSSI V.45S</t>
  </si>
  <si>
    <t>KG3/7S</t>
  </si>
  <si>
    <t>OB3/29S</t>
  </si>
  <si>
    <t>KOTA GAYA V.0335S</t>
  </si>
  <si>
    <t>OOCL BELGIUM V.588S</t>
  </si>
  <si>
    <t>ZTQ/53S</t>
  </si>
  <si>
    <t>HANSA WOLFSBURG V.093S</t>
  </si>
  <si>
    <t>ZIM NORFOLK V.11W(UK3/11W)</t>
  </si>
  <si>
    <t>MAERSK LANCO 346W(QJM/346W)</t>
  </si>
  <si>
    <t>ATACAMA 347W(VVQ/21W)</t>
  </si>
  <si>
    <t>MAERSK LABREA V.348W(JA4/17W)</t>
  </si>
  <si>
    <t>MAERSK LAVRAS V.349W(LV5 18/W)</t>
  </si>
  <si>
    <t xml:space="preserve">ZIM Mediterranean Premium Service 地中海 &amp; 黑海航线 (DIRECT SERVICE)  </t>
  </si>
  <si>
    <t>NA7/50W</t>
  </si>
  <si>
    <t>TM5/274W</t>
  </si>
  <si>
    <t>ZIM ROTTERDAM V.75E (ZTD/75E)</t>
  </si>
  <si>
    <t>GEM/61W</t>
  </si>
  <si>
    <t>ME3/27W</t>
  </si>
  <si>
    <t>YG5/8W</t>
  </si>
  <si>
    <t>ISTANBUL AMBARLI
TRKPX(37DAYS)</t>
  </si>
  <si>
    <t>YARIMCA
TRYAR (38DAYS)</t>
  </si>
  <si>
    <t>MERSIN
TRMER (41DAYS)</t>
  </si>
  <si>
    <t>HAIFA
ILHFA (39DAYS)</t>
  </si>
  <si>
    <t>ILHFA 中转:CONSTANTA(41DAYS) IZMIR (ALIAGA) (46DAYS) ANTALYA (45DAYS) GEMLIK(47DAYS)ALEXANDRIA(41DAYS)</t>
  </si>
  <si>
    <t>ASHDOD
ILASH (40DAYS)</t>
  </si>
  <si>
    <t>ISTANBUL AMBARLI
TRKPX(44DAYS)</t>
  </si>
  <si>
    <t>YARIMCA
TRYAR (45DAYS)</t>
  </si>
  <si>
    <t>MERSIN
TRMER (48DAYS)</t>
  </si>
  <si>
    <t>ILHFA 中转:CONSTANTA(34DAYS) IZMIR (ALIAGA) (39DAYS) ANTALYA (38DAYS) GEMLIK(40DAYS)  ALEXANDRIA(34DAYS)</t>
  </si>
  <si>
    <t>UHK/11S</t>
  </si>
  <si>
    <t>YD5/36S</t>
  </si>
  <si>
    <t>LZH/942S</t>
  </si>
  <si>
    <t>UHK/12S</t>
  </si>
  <si>
    <t>GH BORA V.23113S</t>
  </si>
  <si>
    <t>YM CREDENTIAL V.064S</t>
  </si>
  <si>
    <t>GSL AFRICA V.942S</t>
  </si>
  <si>
    <t>GH BORA V.23114S</t>
  </si>
  <si>
    <t>MILD ORCHID V.2344S</t>
  </si>
  <si>
    <t>HE JIN V.2345S</t>
  </si>
  <si>
    <t>XIN AN V.24S</t>
  </si>
  <si>
    <t>MILD ORCHID V.2347S</t>
  </si>
  <si>
    <t>LO9/2S</t>
  </si>
  <si>
    <t>HF3/58S</t>
  </si>
  <si>
    <t>XA3/24S</t>
  </si>
  <si>
    <t>LO9/3S</t>
  </si>
  <si>
    <t>航线</t>
  </si>
  <si>
    <t>船名</t>
  </si>
  <si>
    <t>航次</t>
  </si>
  <si>
    <t>福州码头</t>
  </si>
  <si>
    <t>操作时间</t>
  </si>
  <si>
    <t>马尾-厦门 
船代：嘉航</t>
  </si>
  <si>
    <t xml:space="preserve">DE QI 6 </t>
  </si>
  <si>
    <t>/周日</t>
  </si>
  <si>
    <t>马尾青州</t>
  </si>
  <si>
    <r>
      <t xml:space="preserve">截关时间：
周三17:00          周六12:00 
</t>
    </r>
    <r>
      <rPr>
        <sz val="11"/>
        <color theme="1"/>
        <rFont val="Calibri"/>
        <family val="2"/>
        <scheme val="minor"/>
      </rPr>
      <t xml:space="preserve">VGM截止时间:
周三12:00      周五17:30  </t>
    </r>
  </si>
  <si>
    <t>/周四</t>
  </si>
  <si>
    <t>江阴-厦门 
船代：嘉航</t>
  </si>
  <si>
    <t>HUAXIN116</t>
  </si>
  <si>
    <t>江阴</t>
  </si>
  <si>
    <t>截关时间：
周二18:00        周五12:00       
截进重时间：
周二:16:00      周五10:00
VGM截止时间：
周二:12:00       周四:17:00</t>
  </si>
  <si>
    <t>ZE YUAN</t>
  </si>
  <si>
    <r>
      <t>/</t>
    </r>
    <r>
      <rPr>
        <sz val="10"/>
        <rFont val="宋体"/>
        <family val="3"/>
        <charset val="134"/>
      </rPr>
      <t>周三</t>
    </r>
  </si>
  <si>
    <t>LANHAIFANGZHOU</t>
  </si>
  <si>
    <t>停航</t>
  </si>
  <si>
    <t>378S</t>
  </si>
  <si>
    <t>LZ1/16S</t>
  </si>
  <si>
    <t>380S</t>
  </si>
  <si>
    <t>LZ1/17S</t>
  </si>
  <si>
    <t>382S</t>
  </si>
  <si>
    <t>LZ1/18S</t>
  </si>
  <si>
    <t>订舱注意事项：</t>
  </si>
  <si>
    <t>0. SI截止时间烦请查询：http://www.worde.com/download_category.php?id=4， 每周五公布下周时间，请知悉，谢谢</t>
  </si>
  <si>
    <t>1.二程船期表详见工作表2。</t>
  </si>
  <si>
    <t>2.二程船期表可在ZIM 网站下载，网址：https://www.zimchina.com/za-cn/global-network/asia-oceania/china/china-schedules</t>
  </si>
  <si>
    <t>3.订舱时，烦请提供完整订舱客户及合约号。</t>
  </si>
  <si>
    <t>4. VGM需同时在嘉航订舱时一并提供。如嘉航无法提交，请在ZIM网站上提交并发送，网址： https://www.zimchina.com/za-cn/tools/solas-vgm。</t>
  </si>
  <si>
    <t>5. 马尾-厦门线码头以具体放舱时为准</t>
  </si>
  <si>
    <t>航线：马尾—厦门</t>
  </si>
  <si>
    <t>马尾港青州码头</t>
  </si>
  <si>
    <t>中文船名</t>
  </si>
  <si>
    <t>英文名称</t>
  </si>
  <si>
    <t>马尾</t>
  </si>
  <si>
    <t>截进港</t>
  </si>
  <si>
    <t>截VGM时间</t>
  </si>
  <si>
    <t>截关</t>
  </si>
  <si>
    <t>备注</t>
  </si>
  <si>
    <t>VESSEL</t>
  </si>
  <si>
    <t>VOY</t>
  </si>
  <si>
    <t>ETD MW（周天）</t>
  </si>
  <si>
    <t>CY CLOSING TIME</t>
  </si>
  <si>
    <t>VGM CUT OFF TIME</t>
  </si>
  <si>
    <t>CLOSING</t>
  </si>
  <si>
    <t>马尾-厦门</t>
  </si>
  <si>
    <t>蓝海方舟</t>
  </si>
  <si>
    <r>
      <t>/</t>
    </r>
    <r>
      <rPr>
        <sz val="10"/>
        <rFont val="宋体"/>
        <family val="3"/>
        <charset val="134"/>
      </rPr>
      <t>周六</t>
    </r>
  </si>
  <si>
    <t>D175</t>
  </si>
  <si>
    <t>DI6/110S</t>
  </si>
  <si>
    <t>D177</t>
  </si>
  <si>
    <t>DI6/111S</t>
  </si>
  <si>
    <t>D179</t>
  </si>
  <si>
    <t>DI6/112S</t>
  </si>
  <si>
    <t>D181</t>
  </si>
  <si>
    <t>DI6/113S</t>
  </si>
  <si>
    <t>D183</t>
  </si>
  <si>
    <t>DI6/114S</t>
  </si>
  <si>
    <t>D185</t>
  </si>
  <si>
    <t>DI6/115S</t>
  </si>
  <si>
    <t>D187</t>
  </si>
  <si>
    <t>DI6/116S</t>
  </si>
  <si>
    <t>D189</t>
  </si>
  <si>
    <t>DI6/117S</t>
  </si>
  <si>
    <t>D191</t>
  </si>
  <si>
    <t>DI6/118S</t>
  </si>
  <si>
    <t>ZY5/738S</t>
  </si>
  <si>
    <t>ZY5/740S</t>
  </si>
  <si>
    <t>ZY5/742S</t>
  </si>
  <si>
    <t>ZY5/744S</t>
  </si>
  <si>
    <t>ZY5/746S</t>
  </si>
  <si>
    <t>AX4/121S</t>
  </si>
  <si>
    <t>DJ44</t>
  </si>
  <si>
    <t>DJ45</t>
  </si>
  <si>
    <t>AX4//122S</t>
  </si>
  <si>
    <t>DJ46</t>
  </si>
  <si>
    <t>AX4//123S</t>
  </si>
  <si>
    <t>DJ47</t>
  </si>
  <si>
    <t>AX4//124S</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</si>
</sst>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409]d/mmm;@"/>
    <numFmt numFmtId="165" formatCode="m/d"/>
    <numFmt numFmtId="166" formatCode="[$-409]d\-mmm;@"/>
    <numFmt numFmtId="167" formatCode="0000"/>
    <numFmt numFmtId="168" formatCode="m&quot;月&quot;d&quot;日&quot;;@"/>
    <numFmt numFmtId="169" formatCode="dd/m/yyyy\ hhmm"/>
  </numFmts>
  <fonts count="60">
    <font>
      <sz val="11"/>
      <color theme="1"/>
      <name val="Calibri"/>
      <family val="2"/>
      <scheme val="minor"/>
    </font>
    <font>
      <sz val="11"/>
      <color theme="1"/>
      <name val="Calibri"/>
      <family val="2"/>
      <scheme val="minor"/>
    </font>
    <font>
      <sz val="12"/>
      <name val="宋体"/>
      <family val="3"/>
      <charset val="134"/>
    </font>
    <font>
      <sz val="11"/>
      <color theme="1"/>
      <name val="Calibri"/>
      <family val="2"/>
      <charset val="134"/>
      <scheme val="minor"/>
    </font>
    <font>
      <sz val="12"/>
      <color indexed="8"/>
      <name val="Tahoma"/>
      <family val="2"/>
    </font>
    <font>
      <sz val="12"/>
      <color indexed="8"/>
      <name val="宋体"/>
      <family val="3"/>
      <charset val="134"/>
    </font>
    <font>
      <sz val="12"/>
      <color theme="1"/>
      <name val="Tahoma"/>
      <family val="2"/>
    </font>
    <font>
      <b/>
      <sz val="9"/>
      <color indexed="9"/>
      <name val="Tahoma"/>
      <family val="2"/>
      <charset val="134"/>
    </font>
    <font>
      <sz val="12"/>
      <name val="Tahoma"/>
      <family val="2"/>
    </font>
    <font>
      <sz val="10"/>
      <name val="Arial"/>
      <family val="2"/>
    </font>
    <font>
      <sz val="12"/>
      <name val="Arial Black"/>
      <family val="2"/>
    </font>
    <font>
      <b/>
      <sz val="12"/>
      <color indexed="8"/>
      <name val="Tahoma"/>
      <family val="2"/>
    </font>
    <font>
      <sz val="12"/>
      <color rgb="FF000000"/>
      <name val="Tahoma"/>
      <family val="2"/>
    </font>
    <font>
      <u/>
      <sz val="11"/>
      <color theme="10"/>
      <name val="Calibri"/>
      <family val="2"/>
      <scheme val="minor"/>
    </font>
    <font>
      <sz val="12"/>
      <color theme="0"/>
      <name val="Tahoma"/>
      <family val="2"/>
    </font>
    <font>
      <b/>
      <sz val="12"/>
      <color rgb="FF000000"/>
      <name val="宋体"/>
      <family val="3"/>
      <charset val="134"/>
    </font>
    <font>
      <b/>
      <sz val="12"/>
      <color rgb="FF000000"/>
      <name val="Tahoma"/>
      <family val="2"/>
    </font>
    <font>
      <sz val="11"/>
      <name val="Calibri"/>
      <family val="2"/>
      <scheme val="minor"/>
    </font>
    <font>
      <strike/>
      <sz val="12"/>
      <color theme="1"/>
      <name val="Tahoma"/>
      <family val="2"/>
    </font>
    <font>
      <sz val="9"/>
      <name val="Tahoma"/>
      <family val="2"/>
    </font>
    <font>
      <b/>
      <sz val="18"/>
      <name val="Tahoma"/>
      <family val="2"/>
    </font>
    <font>
      <sz val="12"/>
      <color theme="1"/>
      <name val="Calibri"/>
      <family val="2"/>
      <scheme val="minor"/>
    </font>
    <font>
      <sz val="12"/>
      <color indexed="8"/>
      <name val="Calibri"/>
      <family val="2"/>
      <scheme val="minor"/>
    </font>
    <font>
      <b/>
      <sz val="18"/>
      <color indexed="8"/>
      <name val="Calibri"/>
      <family val="2"/>
      <scheme val="minor"/>
    </font>
    <font>
      <b/>
      <sz val="12"/>
      <color indexed="8"/>
      <name val="Calibri"/>
      <family val="2"/>
      <scheme val="minor"/>
    </font>
    <font>
      <b/>
      <sz val="12"/>
      <color theme="1"/>
      <name val="Calibri"/>
      <family val="2"/>
      <scheme val="minor"/>
    </font>
    <font>
      <sz val="12"/>
      <name val="Calibri"/>
      <family val="2"/>
      <scheme val="minor"/>
    </font>
    <font>
      <b/>
      <sz val="12"/>
      <name val="Calibri"/>
      <family val="2"/>
      <scheme val="minor"/>
    </font>
    <font>
      <sz val="12"/>
      <color rgb="FF000000"/>
      <name val="Calibri"/>
      <family val="2"/>
      <scheme val="minor"/>
    </font>
    <font>
      <b/>
      <sz val="12"/>
      <color rgb="FF000000"/>
      <name val="Calibri"/>
      <family val="2"/>
      <scheme val="minor"/>
    </font>
    <font>
      <sz val="12"/>
      <color theme="4" tint="0.39997558519241921"/>
      <name val="Calibri"/>
      <family val="2"/>
      <scheme val="minor"/>
    </font>
    <font>
      <b/>
      <sz val="12"/>
      <color rgb="FFFF0000"/>
      <name val="Calibri"/>
      <family val="2"/>
      <scheme val="minor"/>
    </font>
    <font>
      <sz val="12"/>
      <color rgb="FFFF0000"/>
      <name val="Calibri"/>
      <family val="2"/>
      <scheme val="minor"/>
    </font>
    <font>
      <b/>
      <sz val="18"/>
      <color rgb="FF000000"/>
      <name val="Calibri"/>
      <family val="2"/>
      <scheme val="minor"/>
    </font>
    <font>
      <strike/>
      <sz val="12"/>
      <color rgb="FFFF0000"/>
      <name val="Calibri"/>
      <family val="2"/>
      <scheme val="minor"/>
    </font>
    <font>
      <sz val="12"/>
      <color rgb="FFC00000"/>
      <name val="Calibri"/>
      <family val="2"/>
      <scheme val="minor"/>
    </font>
    <font>
      <sz val="12"/>
      <name val="Tahoma"/>
      <family val="2"/>
    </font>
    <font>
      <sz val="12"/>
      <color indexed="8"/>
      <name val="Tahoma"/>
      <family val="2"/>
    </font>
    <font>
      <sz val="12"/>
      <color theme="1"/>
      <name val="Tahoma"/>
      <family val="2"/>
    </font>
    <font>
      <strike/>
      <sz val="12"/>
      <name val="Tahoma"/>
      <family val="2"/>
    </font>
    <font>
      <sz val="12"/>
      <color rgb="FFFF0000"/>
      <name val="Tahoma"/>
      <family val="2"/>
    </font>
    <font>
      <strike/>
      <sz val="12"/>
      <color theme="1"/>
      <name val="Tahoma"/>
      <family val="2"/>
    </font>
    <font>
      <b/>
      <sz val="12"/>
      <color theme="0"/>
      <name val="宋体"/>
      <family val="3"/>
      <charset val="134"/>
    </font>
    <font>
      <sz val="10"/>
      <name val="Verdana"/>
      <family val="2"/>
    </font>
    <font>
      <b/>
      <sz val="10"/>
      <name val="Verdana"/>
      <family val="2"/>
    </font>
    <font>
      <sz val="11"/>
      <name val="Arial"/>
      <family val="2"/>
    </font>
    <font>
      <sz val="10"/>
      <name val="Calibri Light"/>
      <family val="2"/>
    </font>
    <font>
      <sz val="11"/>
      <color theme="1"/>
      <name val="Arial"/>
      <family val="2"/>
    </font>
    <font>
      <sz val="10"/>
      <name val="宋体"/>
      <family val="3"/>
      <charset val="134"/>
    </font>
    <font>
      <sz val="11"/>
      <name val="宋体"/>
      <family val="3"/>
      <charset val="134"/>
    </font>
    <font>
      <sz val="11"/>
      <color theme="0"/>
      <name val="Calibri"/>
      <family val="3"/>
      <charset val="134"/>
      <scheme val="minor"/>
    </font>
    <font>
      <b/>
      <sz val="11"/>
      <color rgb="FFFF0000"/>
      <name val="Calibri"/>
      <family val="2"/>
      <scheme val="minor"/>
    </font>
    <font>
      <sz val="11"/>
      <color rgb="FF212B60"/>
      <name val="宋体"/>
      <family val="3"/>
      <charset val="134"/>
    </font>
    <font>
      <sz val="11"/>
      <color rgb="FF212B60"/>
      <name val="Tahoma"/>
      <family val="2"/>
      <charset val="134"/>
    </font>
    <font>
      <sz val="12"/>
      <name val="宋体"/>
      <charset val="134"/>
    </font>
    <font>
      <b/>
      <sz val="14"/>
      <name val="微软雅黑"/>
      <family val="2"/>
      <charset val="134"/>
    </font>
    <font>
      <sz val="11"/>
      <name val="微软雅黑"/>
      <family val="2"/>
      <charset val="134"/>
    </font>
    <font>
      <b/>
      <sz val="10"/>
      <color rgb="FFFF0000"/>
      <name val="微软雅黑"/>
      <family val="2"/>
      <charset val="134"/>
    </font>
    <font>
      <sz val="12"/>
      <name val="微软雅黑"/>
      <family val="2"/>
      <charset val="134"/>
    </font>
    <font>
      <sz val="11"/>
      <color rgb="FFFF0000"/>
      <name val="微软雅黑"/>
      <family val="2"/>
      <charset val="134"/>
    </font>
  </fonts>
  <fills count="13">
    <fill>
      <patternFill patternType="none"/>
    </fill>
    <fill>
      <patternFill patternType="gray125"/>
    </fill>
    <fill>
      <patternFill patternType="solid">
        <fgColor theme="0"/>
        <bgColor indexed="64"/>
      </patternFill>
    </fill>
    <fill>
      <patternFill patternType="solid">
        <fgColor indexed="62"/>
        <bgColor indexed="64"/>
      </patternFill>
    </fill>
    <fill>
      <patternFill patternType="solid">
        <fgColor rgb="FF9BC2E6"/>
        <bgColor indexed="64"/>
      </patternFill>
    </fill>
    <fill>
      <patternFill patternType="solid">
        <fgColor rgb="FFBDD7EE"/>
        <bgColor indexed="64"/>
      </patternFill>
    </fill>
    <fill>
      <patternFill patternType="solid">
        <fgColor rgb="FF9BC2E6"/>
        <bgColor rgb="FF000000"/>
      </patternFill>
    </fill>
    <fill>
      <patternFill patternType="solid">
        <fgColor rgb="FFFFFFFF"/>
        <bgColor indexed="64"/>
      </patternFill>
    </fill>
    <fill>
      <patternFill patternType="solid">
        <fgColor theme="4" tint="0.39997558519241921"/>
        <bgColor indexed="64"/>
      </patternFill>
    </fill>
    <fill>
      <patternFill patternType="solid">
        <fgColor theme="4" tint="0.59999389629810485"/>
        <bgColor indexed="64"/>
      </patternFill>
    </fill>
    <fill>
      <patternFill patternType="solid">
        <fgColor rgb="FFFFFF00"/>
        <bgColor indexed="64"/>
      </patternFill>
    </fill>
    <fill>
      <patternFill patternType="solid">
        <fgColor theme="4"/>
        <bgColor indexed="64"/>
      </patternFill>
    </fill>
    <fill>
      <patternFill patternType="solid">
        <fgColor indexed="52"/>
        <bgColor indexed="64"/>
      </patternFill>
    </fill>
  </fills>
  <borders count="35">
    <border>
      <left/>
      <right/>
      <top/>
      <bottom/>
      <diagonal/>
    </border>
    <border>
      <left style="thin">
        <color indexed="62"/>
      </left>
      <right style="thin">
        <color indexed="62"/>
      </right>
      <top style="thin">
        <color indexed="62"/>
      </top>
      <bottom style="thin">
        <color indexed="62"/>
      </bottom>
      <diagonal/>
    </border>
    <border>
      <left style="thin">
        <color indexed="64"/>
      </left>
      <right style="thin">
        <color indexed="64"/>
      </right>
      <top/>
      <bottom style="thin">
        <color indexed="64"/>
      </bottom>
      <diagonal/>
    </border>
    <border>
      <left/>
      <right style="thin">
        <color auto="1"/>
      </right>
      <top/>
      <bottom style="thin">
        <color auto="1"/>
      </bottom>
      <diagonal/>
    </border>
    <border>
      <left style="thin">
        <color indexed="64"/>
      </left>
      <right/>
      <top/>
      <bottom/>
      <diagonal/>
    </border>
    <border>
      <left style="medium">
        <color indexed="64"/>
      </left>
      <right/>
      <top style="medium">
        <color indexed="64"/>
      </top>
      <bottom style="thin">
        <color indexed="64"/>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auto="1"/>
      </left>
      <right/>
      <top style="medium">
        <color indexed="64"/>
      </top>
      <bottom style="thin">
        <color auto="1"/>
      </bottom>
      <diagonal/>
    </border>
    <border>
      <left style="thin">
        <color auto="1"/>
      </left>
      <right style="thin">
        <color auto="1"/>
      </right>
      <top/>
      <bottom/>
      <diagonal/>
    </border>
    <border>
      <left/>
      <right style="thin">
        <color auto="1"/>
      </right>
      <top style="thin">
        <color auto="1"/>
      </top>
      <bottom/>
      <diagonal/>
    </border>
    <border>
      <left style="thin">
        <color auto="1"/>
      </left>
      <right/>
      <top style="thin">
        <color auto="1"/>
      </top>
      <bottom/>
      <diagonal/>
    </border>
    <border>
      <left/>
      <right/>
      <top style="thin">
        <color auto="1"/>
      </top>
      <bottom/>
      <diagonal/>
    </border>
    <border>
      <left/>
      <right style="thin">
        <color auto="1"/>
      </right>
      <top/>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right style="medium">
        <color indexed="64"/>
      </right>
      <top style="thin">
        <color auto="1"/>
      </top>
      <bottom style="thin">
        <color auto="1"/>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style="medium">
        <color indexed="64"/>
      </left>
      <right/>
      <top style="thin">
        <color auto="1"/>
      </top>
      <bottom style="medium">
        <color indexed="64"/>
      </bottom>
      <diagonal/>
    </border>
    <border>
      <left/>
      <right/>
      <top style="thin">
        <color auto="1"/>
      </top>
      <bottom style="medium">
        <color indexed="64"/>
      </bottom>
      <diagonal/>
    </border>
    <border>
      <left style="medium">
        <color indexed="64"/>
      </left>
      <right style="medium">
        <color indexed="64"/>
      </right>
      <top style="thin">
        <color auto="1"/>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style="thin">
        <color auto="1"/>
      </top>
      <bottom style="thin">
        <color auto="1"/>
      </bottom>
      <diagonal/>
    </border>
    <border>
      <left style="thin">
        <color indexed="64"/>
      </left>
      <right style="medium">
        <color indexed="64"/>
      </right>
      <top/>
      <bottom style="thin">
        <color indexed="64"/>
      </bottom>
      <diagonal/>
    </border>
  </borders>
  <cellStyleXfs count="14">
    <xf numFmtId="0" fontId="0" fillId="0" borderId="0"/>
    <xf numFmtId="164" fontId="2" fillId="0" borderId="0">
      <alignment vertical="center"/>
    </xf>
    <xf numFmtId="0" fontId="3" fillId="0" borderId="0"/>
    <xf numFmtId="164" fontId="2" fillId="0" borderId="0">
      <alignment vertical="center"/>
    </xf>
    <xf numFmtId="0" fontId="2" fillId="0" borderId="1" applyNumberFormat="0" applyFont="0" applyFill="0" applyAlignment="0" applyProtection="0">
      <alignment horizontal="center" vertical="center"/>
    </xf>
    <xf numFmtId="165" fontId="7" fillId="3" borderId="1">
      <alignment vertical="center"/>
    </xf>
    <xf numFmtId="0" fontId="9" fillId="0" borderId="0"/>
    <xf numFmtId="0" fontId="1" fillId="0" borderId="0">
      <alignment vertical="center"/>
    </xf>
    <xf numFmtId="0" fontId="9" fillId="0" borderId="0"/>
    <xf numFmtId="0" fontId="9" fillId="0" borderId="0"/>
    <xf numFmtId="164" fontId="2" fillId="0" borderId="0">
      <alignment vertical="center"/>
    </xf>
    <xf numFmtId="0" fontId="9" fillId="0" borderId="0"/>
    <xf numFmtId="0" fontId="13" fillId="0" borderId="0" applyNumberFormat="0" applyFill="0" applyBorder="0" applyAlignment="0" applyProtection="0"/>
    <xf numFmtId="0" fontId="54" fillId="0" borderId="0">
      <alignment vertical="center"/>
    </xf>
  </cellStyleXfs>
  <cellXfs count="400">
    <xf numFmtId="0" fontId="0" fillId="0" borderId="0" xfId="0"/>
    <xf numFmtId="164" fontId="8" fillId="0" borderId="0" xfId="1" applyFont="1">
      <alignment vertical="center"/>
    </xf>
    <xf numFmtId="164" fontId="8" fillId="0" borderId="0" xfId="1" applyFont="1" applyAlignment="1">
      <alignment horizontal="center" vertical="center"/>
    </xf>
    <xf numFmtId="164" fontId="8" fillId="2" borderId="0" xfId="1" applyFont="1" applyFill="1">
      <alignment vertical="center"/>
    </xf>
    <xf numFmtId="164" fontId="6" fillId="2" borderId="0" xfId="3" applyFont="1" applyFill="1" applyAlignment="1">
      <alignment horizontal="left" vertical="center" wrapText="1"/>
    </xf>
    <xf numFmtId="164" fontId="5" fillId="0" borderId="0" xfId="3" applyFont="1" applyAlignment="1">
      <alignment horizontal="left" vertical="center" wrapText="1"/>
    </xf>
    <xf numFmtId="1" fontId="10" fillId="0" borderId="0" xfId="8" applyNumberFormat="1" applyFont="1" applyAlignment="1">
      <alignment horizontal="center" vertical="center"/>
    </xf>
    <xf numFmtId="164" fontId="5" fillId="2" borderId="0" xfId="3" applyFont="1" applyFill="1" applyAlignment="1">
      <alignment vertical="center" wrapText="1"/>
    </xf>
    <xf numFmtId="164" fontId="4" fillId="0" borderId="0" xfId="1" applyFont="1">
      <alignment vertical="center"/>
    </xf>
    <xf numFmtId="164" fontId="4" fillId="2" borderId="0" xfId="1" applyFont="1" applyFill="1">
      <alignment vertical="center"/>
    </xf>
    <xf numFmtId="164" fontId="12" fillId="0" borderId="0" xfId="3" applyFont="1" applyAlignment="1">
      <alignment horizontal="center" vertical="center" wrapText="1"/>
    </xf>
    <xf numFmtId="1" fontId="12" fillId="0" borderId="0" xfId="3" applyNumberFormat="1" applyFont="1" applyAlignment="1">
      <alignment horizontal="center" vertical="center" wrapText="1"/>
    </xf>
    <xf numFmtId="164" fontId="8" fillId="2" borderId="0" xfId="1" applyFont="1" applyFill="1" applyAlignment="1">
      <alignment horizontal="center" vertical="center"/>
    </xf>
    <xf numFmtId="164" fontId="12" fillId="0" borderId="0" xfId="1" applyFont="1">
      <alignment vertical="center"/>
    </xf>
    <xf numFmtId="164" fontId="4" fillId="0" borderId="0" xfId="1" applyFont="1" applyAlignment="1">
      <alignment horizontal="center" vertical="center"/>
    </xf>
    <xf numFmtId="0" fontId="12" fillId="0" borderId="0" xfId="4" applyFont="1" applyBorder="1" applyAlignment="1">
      <alignment horizontal="center" vertical="center"/>
    </xf>
    <xf numFmtId="164" fontId="6" fillId="2" borderId="0" xfId="1" applyFont="1" applyFill="1">
      <alignment vertical="center"/>
    </xf>
    <xf numFmtId="164" fontId="12" fillId="0" borderId="0" xfId="1" applyFont="1" applyAlignment="1">
      <alignment horizontal="center" vertical="center"/>
    </xf>
    <xf numFmtId="0" fontId="17" fillId="0" borderId="0" xfId="0" applyFont="1"/>
    <xf numFmtId="164" fontId="13" fillId="0" borderId="0" xfId="12" applyNumberFormat="1" applyAlignment="1">
      <alignment horizontal="left" vertical="center" wrapText="1"/>
    </xf>
    <xf numFmtId="0" fontId="0" fillId="2" borderId="0" xfId="2" applyFont="1" applyFill="1" applyAlignment="1">
      <alignment horizontal="center" vertical="center"/>
    </xf>
    <xf numFmtId="164" fontId="8" fillId="0" borderId="0" xfId="1" applyFont="1" applyAlignment="1">
      <alignment horizontal="left" vertical="center"/>
    </xf>
    <xf numFmtId="164" fontId="4" fillId="2" borderId="0" xfId="1" applyFont="1" applyFill="1" applyAlignment="1">
      <alignment horizontal="center" vertical="center"/>
    </xf>
    <xf numFmtId="0" fontId="0" fillId="0" borderId="0" xfId="0" applyAlignment="1">
      <alignment horizontal="center" vertical="center"/>
    </xf>
    <xf numFmtId="164" fontId="5" fillId="0" borderId="0" xfId="3" applyFont="1" applyAlignment="1">
      <alignment horizontal="center" vertical="center" wrapText="1"/>
    </xf>
    <xf numFmtId="0" fontId="17" fillId="0" borderId="0" xfId="0" applyFont="1" applyAlignment="1">
      <alignment horizontal="center" vertical="center"/>
    </xf>
    <xf numFmtId="164" fontId="6" fillId="2" borderId="0" xfId="3" applyFont="1" applyFill="1" applyAlignment="1">
      <alignment horizontal="center" vertical="center" wrapText="1"/>
    </xf>
    <xf numFmtId="164" fontId="6" fillId="2" borderId="0" xfId="1" applyFont="1" applyFill="1" applyAlignment="1">
      <alignment horizontal="center" vertical="center"/>
    </xf>
    <xf numFmtId="164" fontId="6" fillId="0" borderId="7" xfId="4" applyNumberFormat="1" applyFont="1" applyBorder="1" applyAlignment="1">
      <alignment horizontal="center" vertical="center"/>
    </xf>
    <xf numFmtId="164" fontId="6" fillId="2" borderId="7" xfId="4" applyNumberFormat="1" applyFont="1" applyFill="1" applyBorder="1" applyAlignment="1">
      <alignment horizontal="center" vertical="center"/>
    </xf>
    <xf numFmtId="165" fontId="8" fillId="5" borderId="7" xfId="4" applyNumberFormat="1" applyFont="1" applyFill="1" applyBorder="1" applyAlignment="1">
      <alignment horizontal="center" vertical="center" wrapText="1"/>
    </xf>
    <xf numFmtId="165" fontId="8" fillId="5" borderId="7" xfId="4" applyNumberFormat="1" applyFont="1" applyFill="1" applyBorder="1" applyAlignment="1">
      <alignment horizontal="center" vertical="center"/>
    </xf>
    <xf numFmtId="164" fontId="19" fillId="0" borderId="0" xfId="1" applyFont="1" applyAlignment="1">
      <alignment horizontal="center" vertical="center"/>
    </xf>
    <xf numFmtId="164" fontId="8" fillId="0" borderId="7" xfId="1" applyFont="1" applyBorder="1">
      <alignment vertical="center"/>
    </xf>
    <xf numFmtId="164" fontId="4" fillId="0" borderId="0" xfId="1" applyFont="1" applyAlignment="1">
      <alignment horizontal="center"/>
    </xf>
    <xf numFmtId="164" fontId="18" fillId="0" borderId="7" xfId="1" applyFont="1" applyBorder="1" applyAlignment="1">
      <alignment horizontal="center" vertical="center"/>
    </xf>
    <xf numFmtId="1" fontId="14" fillId="0" borderId="0" xfId="4" applyNumberFormat="1" applyFont="1" applyBorder="1" applyAlignment="1">
      <alignment horizontal="center" vertical="center"/>
    </xf>
    <xf numFmtId="164" fontId="18" fillId="0" borderId="0" xfId="1" applyFont="1" applyAlignment="1">
      <alignment horizontal="center" vertical="center" wrapText="1"/>
    </xf>
    <xf numFmtId="164" fontId="18" fillId="0" borderId="0" xfId="1" applyFont="1" applyAlignment="1">
      <alignment vertical="center" wrapText="1"/>
    </xf>
    <xf numFmtId="164" fontId="12" fillId="0" borderId="7" xfId="4" applyNumberFormat="1" applyFont="1" applyBorder="1" applyAlignment="1">
      <alignment horizontal="center" vertical="center"/>
    </xf>
    <xf numFmtId="165" fontId="12" fillId="2" borderId="7" xfId="4" applyNumberFormat="1" applyFont="1" applyFill="1" applyBorder="1" applyAlignment="1">
      <alignment horizontal="center" vertical="center"/>
    </xf>
    <xf numFmtId="164" fontId="12" fillId="2" borderId="7" xfId="4" applyNumberFormat="1" applyFont="1" applyFill="1" applyBorder="1" applyAlignment="1">
      <alignment horizontal="center" vertical="center"/>
    </xf>
    <xf numFmtId="166" fontId="12" fillId="2" borderId="7" xfId="4" applyNumberFormat="1" applyFont="1" applyFill="1" applyBorder="1" applyAlignment="1">
      <alignment horizontal="center" vertical="center" wrapText="1"/>
    </xf>
    <xf numFmtId="164" fontId="12" fillId="2" borderId="7" xfId="4" applyNumberFormat="1" applyFont="1" applyFill="1" applyBorder="1" applyAlignment="1">
      <alignment horizontal="center" vertical="center" wrapText="1"/>
    </xf>
    <xf numFmtId="166" fontId="12" fillId="0" borderId="7" xfId="4" applyNumberFormat="1" applyFont="1" applyBorder="1" applyAlignment="1">
      <alignment horizontal="center" vertical="center" wrapText="1"/>
    </xf>
    <xf numFmtId="165" fontId="8" fillId="7" borderId="7" xfId="4" applyNumberFormat="1" applyFont="1" applyFill="1" applyBorder="1" applyAlignment="1">
      <alignment horizontal="center" vertical="center" wrapText="1"/>
    </xf>
    <xf numFmtId="164" fontId="6" fillId="0" borderId="0" xfId="1" applyFont="1" applyAlignment="1">
      <alignment horizontal="center"/>
    </xf>
    <xf numFmtId="165" fontId="6" fillId="0" borderId="7" xfId="4" applyNumberFormat="1" applyFont="1" applyBorder="1" applyAlignment="1">
      <alignment horizontal="center" vertical="center"/>
    </xf>
    <xf numFmtId="164" fontId="12" fillId="0" borderId="7" xfId="4" applyNumberFormat="1" applyFont="1" applyBorder="1" applyAlignment="1">
      <alignment horizontal="center" vertical="center" wrapText="1"/>
    </xf>
    <xf numFmtId="164" fontId="14" fillId="0" borderId="0" xfId="1" applyFont="1" applyAlignment="1">
      <alignment horizontal="left" vertical="center"/>
    </xf>
    <xf numFmtId="164" fontId="5" fillId="2" borderId="0" xfId="3" applyFont="1" applyFill="1" applyAlignment="1">
      <alignment horizontal="center" vertical="center" wrapText="1"/>
    </xf>
    <xf numFmtId="49" fontId="5" fillId="2" borderId="0" xfId="3" applyNumberFormat="1" applyFont="1" applyFill="1" applyAlignment="1">
      <alignment vertical="center" wrapText="1"/>
    </xf>
    <xf numFmtId="49" fontId="5" fillId="0" borderId="0" xfId="3" applyNumberFormat="1" applyFont="1" applyAlignment="1">
      <alignment horizontal="left" vertical="center" wrapText="1"/>
    </xf>
    <xf numFmtId="49" fontId="13" fillId="0" borderId="0" xfId="12" applyNumberFormat="1" applyAlignment="1">
      <alignment horizontal="left" vertical="center" wrapText="1"/>
    </xf>
    <xf numFmtId="49" fontId="12" fillId="2" borderId="7" xfId="4" applyNumberFormat="1" applyFont="1" applyFill="1" applyBorder="1" applyAlignment="1">
      <alignment horizontal="center" vertical="center"/>
    </xf>
    <xf numFmtId="49" fontId="6" fillId="0" borderId="7" xfId="4" applyNumberFormat="1" applyFont="1" applyBorder="1" applyAlignment="1">
      <alignment horizontal="center" vertical="center"/>
    </xf>
    <xf numFmtId="49" fontId="8" fillId="2" borderId="0" xfId="1" applyNumberFormat="1" applyFont="1" applyFill="1">
      <alignment vertical="center"/>
    </xf>
    <xf numFmtId="49" fontId="8" fillId="2" borderId="0" xfId="1" applyNumberFormat="1" applyFont="1" applyFill="1" applyAlignment="1">
      <alignment horizontal="center" vertical="center"/>
    </xf>
    <xf numFmtId="49" fontId="8" fillId="0" borderId="0" xfId="1" applyNumberFormat="1" applyFont="1">
      <alignment vertical="center"/>
    </xf>
    <xf numFmtId="49" fontId="4" fillId="0" borderId="0" xfId="1" applyNumberFormat="1" applyFont="1">
      <alignment vertical="center"/>
    </xf>
    <xf numFmtId="49" fontId="10" fillId="0" borderId="4" xfId="8" applyNumberFormat="1" applyFont="1" applyBorder="1" applyAlignment="1">
      <alignment horizontal="center" vertical="center"/>
    </xf>
    <xf numFmtId="49" fontId="10" fillId="0" borderId="0" xfId="8" applyNumberFormat="1" applyFont="1" applyAlignment="1">
      <alignment horizontal="center" vertical="center"/>
    </xf>
    <xf numFmtId="49" fontId="12" fillId="0" borderId="0" xfId="1" applyNumberFormat="1" applyFont="1">
      <alignment vertical="center"/>
    </xf>
    <xf numFmtId="164" fontId="21" fillId="2" borderId="7" xfId="3" applyFont="1" applyFill="1" applyBorder="1" applyAlignment="1">
      <alignment horizontal="center" vertical="center" wrapText="1"/>
    </xf>
    <xf numFmtId="0" fontId="21" fillId="2" borderId="7" xfId="4" applyFont="1" applyFill="1" applyBorder="1" applyAlignment="1">
      <alignment horizontal="center" vertical="center" wrapText="1"/>
    </xf>
    <xf numFmtId="164" fontId="21" fillId="2" borderId="7" xfId="4" applyNumberFormat="1" applyFont="1" applyFill="1" applyBorder="1" applyAlignment="1">
      <alignment horizontal="center" vertical="center"/>
    </xf>
    <xf numFmtId="166" fontId="21" fillId="2" borderId="7" xfId="4" applyNumberFormat="1" applyFont="1" applyFill="1" applyBorder="1" applyAlignment="1">
      <alignment horizontal="center" vertical="center"/>
    </xf>
    <xf numFmtId="0" fontId="21" fillId="0" borderId="7" xfId="0" applyFont="1" applyBorder="1" applyAlignment="1">
      <alignment horizontal="center" vertical="center" wrapText="1"/>
    </xf>
    <xf numFmtId="164" fontId="21" fillId="0" borderId="7" xfId="11" applyNumberFormat="1" applyFont="1" applyBorder="1" applyAlignment="1">
      <alignment horizontal="center" vertical="center"/>
    </xf>
    <xf numFmtId="164" fontId="21" fillId="2" borderId="7" xfId="4" applyNumberFormat="1" applyFont="1" applyFill="1" applyBorder="1" applyAlignment="1">
      <alignment horizontal="center" vertical="center" wrapText="1"/>
    </xf>
    <xf numFmtId="49" fontId="21" fillId="2" borderId="7" xfId="4" applyNumberFormat="1" applyFont="1" applyFill="1" applyBorder="1" applyAlignment="1">
      <alignment horizontal="center" vertical="center" wrapText="1"/>
    </xf>
    <xf numFmtId="165" fontId="26" fillId="5" borderId="7" xfId="4" applyNumberFormat="1" applyFont="1" applyFill="1" applyBorder="1" applyAlignment="1">
      <alignment horizontal="center" vertical="center"/>
    </xf>
    <xf numFmtId="165" fontId="26" fillId="5" borderId="7" xfId="4" applyNumberFormat="1" applyFont="1" applyFill="1" applyBorder="1" applyAlignment="1">
      <alignment horizontal="center" vertical="center" wrapText="1"/>
    </xf>
    <xf numFmtId="164" fontId="26" fillId="5" borderId="7" xfId="1" applyFont="1" applyFill="1" applyBorder="1" applyAlignment="1">
      <alignment horizontal="center" vertical="center"/>
    </xf>
    <xf numFmtId="164" fontId="26" fillId="5" borderId="7" xfId="1" applyFont="1" applyFill="1" applyBorder="1" applyAlignment="1">
      <alignment horizontal="center" vertical="center" wrapText="1"/>
    </xf>
    <xf numFmtId="164" fontId="26" fillId="9" borderId="7" xfId="1" applyFont="1" applyFill="1" applyBorder="1" applyAlignment="1">
      <alignment horizontal="center" vertical="center" wrapText="1"/>
    </xf>
    <xf numFmtId="164" fontId="21" fillId="2" borderId="7" xfId="3" applyFont="1" applyFill="1" applyBorder="1" applyAlignment="1">
      <alignment horizontal="center" wrapText="1"/>
    </xf>
    <xf numFmtId="165" fontId="21" fillId="2" borderId="7" xfId="4" applyNumberFormat="1" applyFont="1" applyFill="1" applyBorder="1" applyAlignment="1">
      <alignment horizontal="center" vertical="center"/>
    </xf>
    <xf numFmtId="164" fontId="21" fillId="2" borderId="7" xfId="11" applyNumberFormat="1" applyFont="1" applyFill="1" applyBorder="1" applyAlignment="1">
      <alignment horizontal="center" vertical="center"/>
    </xf>
    <xf numFmtId="164" fontId="21" fillId="2" borderId="7" xfId="4" applyNumberFormat="1" applyFont="1" applyFill="1" applyBorder="1" applyAlignment="1">
      <alignment horizontal="center"/>
    </xf>
    <xf numFmtId="164" fontId="26" fillId="5" borderId="11" xfId="1" applyFont="1" applyFill="1" applyBorder="1" applyAlignment="1">
      <alignment horizontal="center" vertical="center"/>
    </xf>
    <xf numFmtId="164" fontId="26" fillId="5" borderId="11" xfId="1" applyFont="1" applyFill="1" applyBorder="1" applyAlignment="1">
      <alignment horizontal="center" vertical="center" wrapText="1"/>
    </xf>
    <xf numFmtId="164" fontId="21" fillId="2" borderId="22" xfId="3" applyFont="1" applyFill="1" applyBorder="1" applyAlignment="1">
      <alignment horizontal="center" vertical="center" wrapText="1"/>
    </xf>
    <xf numFmtId="164" fontId="21" fillId="0" borderId="11" xfId="11" applyNumberFormat="1" applyFont="1" applyBorder="1" applyAlignment="1">
      <alignment horizontal="center" vertical="center"/>
    </xf>
    <xf numFmtId="164" fontId="21" fillId="2" borderId="22" xfId="4" applyNumberFormat="1" applyFont="1" applyFill="1" applyBorder="1" applyAlignment="1">
      <alignment horizontal="center" vertical="center" wrapText="1"/>
    </xf>
    <xf numFmtId="164" fontId="21" fillId="2" borderId="11" xfId="11" applyNumberFormat="1" applyFont="1" applyFill="1" applyBorder="1" applyAlignment="1">
      <alignment horizontal="center" vertical="center"/>
    </xf>
    <xf numFmtId="49" fontId="21" fillId="2" borderId="7" xfId="3" applyNumberFormat="1" applyFont="1" applyFill="1" applyBorder="1" applyAlignment="1">
      <alignment horizontal="center" vertical="center" wrapText="1"/>
    </xf>
    <xf numFmtId="164" fontId="21" fillId="5" borderId="11" xfId="1" applyFont="1" applyFill="1" applyBorder="1" applyAlignment="1">
      <alignment horizontal="center" vertical="center"/>
    </xf>
    <xf numFmtId="164" fontId="21" fillId="9" borderId="11" xfId="1" applyFont="1" applyFill="1" applyBorder="1" applyAlignment="1">
      <alignment horizontal="center" vertical="center" wrapText="1"/>
    </xf>
    <xf numFmtId="164" fontId="24" fillId="4" borderId="13" xfId="1" applyFont="1" applyFill="1" applyBorder="1" applyAlignment="1">
      <alignment horizontal="centerContinuous" vertical="center"/>
    </xf>
    <xf numFmtId="164" fontId="24" fillId="4" borderId="27" xfId="1" applyFont="1" applyFill="1" applyBorder="1" applyAlignment="1">
      <alignment horizontal="centerContinuous" vertical="center"/>
    </xf>
    <xf numFmtId="164" fontId="24" fillId="4" borderId="28" xfId="1" applyFont="1" applyFill="1" applyBorder="1" applyAlignment="1">
      <alignment horizontal="centerContinuous" vertical="center"/>
    </xf>
    <xf numFmtId="164" fontId="25" fillId="4" borderId="7" xfId="1" applyFont="1" applyFill="1" applyBorder="1" applyAlignment="1">
      <alignment horizontal="centerContinuous" vertical="center"/>
    </xf>
    <xf numFmtId="164" fontId="25" fillId="4" borderId="11" xfId="1" applyFont="1" applyFill="1" applyBorder="1" applyAlignment="1">
      <alignment horizontal="centerContinuous" vertical="center"/>
    </xf>
    <xf numFmtId="164" fontId="24" fillId="4" borderId="6" xfId="1" applyFont="1" applyFill="1" applyBorder="1" applyAlignment="1">
      <alignment horizontal="centerContinuous" vertical="center"/>
    </xf>
    <xf numFmtId="164" fontId="24" fillId="4" borderId="9" xfId="1" applyFont="1" applyFill="1" applyBorder="1" applyAlignment="1">
      <alignment horizontal="centerContinuous" vertical="center"/>
    </xf>
    <xf numFmtId="164" fontId="24" fillId="4" borderId="26" xfId="1" applyFont="1" applyFill="1" applyBorder="1" applyAlignment="1">
      <alignment horizontal="centerContinuous" vertical="center"/>
    </xf>
    <xf numFmtId="164" fontId="24" fillId="4" borderId="20" xfId="1" applyFont="1" applyFill="1" applyBorder="1" applyAlignment="1">
      <alignment horizontal="centerContinuous" vertical="center"/>
    </xf>
    <xf numFmtId="164" fontId="24" fillId="4" borderId="21" xfId="1" applyFont="1" applyFill="1" applyBorder="1" applyAlignment="1">
      <alignment horizontal="centerContinuous" vertical="center"/>
    </xf>
    <xf numFmtId="165" fontId="21" fillId="5" borderId="7" xfId="4" applyNumberFormat="1" applyFont="1" applyFill="1" applyBorder="1" applyAlignment="1">
      <alignment horizontal="center" vertical="center" wrapText="1"/>
    </xf>
    <xf numFmtId="165" fontId="21" fillId="5" borderId="7" xfId="4" applyNumberFormat="1" applyFont="1" applyFill="1" applyBorder="1" applyAlignment="1">
      <alignment horizontal="center" vertical="center"/>
    </xf>
    <xf numFmtId="164" fontId="26" fillId="2" borderId="7" xfId="4" applyNumberFormat="1" applyFont="1" applyFill="1" applyBorder="1" applyAlignment="1">
      <alignment horizontal="center" vertical="center" wrapText="1"/>
    </xf>
    <xf numFmtId="164" fontId="26" fillId="2" borderId="7" xfId="4" quotePrefix="1" applyNumberFormat="1" applyFont="1" applyFill="1" applyBorder="1" applyAlignment="1">
      <alignment horizontal="center" vertical="center" wrapText="1"/>
    </xf>
    <xf numFmtId="164" fontId="26" fillId="2" borderId="7" xfId="4" applyNumberFormat="1" applyFont="1" applyFill="1" applyBorder="1" applyAlignment="1">
      <alignment horizontal="center" vertical="center"/>
    </xf>
    <xf numFmtId="164" fontId="26" fillId="2" borderId="7" xfId="3" applyFont="1" applyFill="1" applyBorder="1" applyAlignment="1">
      <alignment horizontal="center" vertical="center" wrapText="1"/>
    </xf>
    <xf numFmtId="164" fontId="26" fillId="2" borderId="7" xfId="11" applyNumberFormat="1" applyFont="1" applyFill="1" applyBorder="1" applyAlignment="1">
      <alignment horizontal="center" vertical="center"/>
    </xf>
    <xf numFmtId="164" fontId="24" fillId="4" borderId="7" xfId="1" applyFont="1" applyFill="1" applyBorder="1" applyAlignment="1">
      <alignment horizontal="centerContinuous" vertical="center"/>
    </xf>
    <xf numFmtId="164" fontId="24" fillId="4" borderId="11" xfId="1" applyFont="1" applyFill="1" applyBorder="1" applyAlignment="1">
      <alignment horizontal="centerContinuous" vertical="center"/>
    </xf>
    <xf numFmtId="164" fontId="26" fillId="2" borderId="22" xfId="4" applyNumberFormat="1" applyFont="1" applyFill="1" applyBorder="1" applyAlignment="1">
      <alignment horizontal="center" vertical="center" wrapText="1"/>
    </xf>
    <xf numFmtId="164" fontId="26" fillId="2" borderId="11" xfId="11" applyNumberFormat="1" applyFont="1" applyFill="1" applyBorder="1" applyAlignment="1">
      <alignment horizontal="center" vertical="center"/>
    </xf>
    <xf numFmtId="164" fontId="21" fillId="0" borderId="7" xfId="4" applyNumberFormat="1" applyFont="1" applyBorder="1" applyAlignment="1">
      <alignment horizontal="center" vertical="center"/>
    </xf>
    <xf numFmtId="164" fontId="26" fillId="0" borderId="7" xfId="3" applyFont="1" applyBorder="1" applyAlignment="1">
      <alignment horizontal="center" vertical="center" wrapText="1"/>
    </xf>
    <xf numFmtId="164" fontId="26" fillId="0" borderId="7" xfId="11" applyNumberFormat="1" applyFont="1" applyBorder="1" applyAlignment="1">
      <alignment horizontal="center" vertical="center"/>
    </xf>
    <xf numFmtId="164" fontId="26" fillId="0" borderId="11" xfId="11" applyNumberFormat="1" applyFont="1" applyBorder="1" applyAlignment="1">
      <alignment horizontal="center" vertical="center"/>
    </xf>
    <xf numFmtId="164" fontId="21" fillId="2" borderId="7" xfId="1" applyFont="1" applyFill="1" applyBorder="1" applyAlignment="1">
      <alignment horizontal="center" vertical="center" wrapText="1"/>
    </xf>
    <xf numFmtId="164" fontId="21" fillId="2" borderId="11" xfId="1" applyFont="1" applyFill="1" applyBorder="1" applyAlignment="1">
      <alignment horizontal="center" vertical="center" wrapText="1"/>
    </xf>
    <xf numFmtId="49" fontId="26" fillId="0" borderId="7" xfId="3" applyNumberFormat="1" applyFont="1" applyBorder="1" applyAlignment="1">
      <alignment horizontal="center" vertical="center" wrapText="1"/>
    </xf>
    <xf numFmtId="164" fontId="26" fillId="0" borderId="7" xfId="4" applyNumberFormat="1" applyFont="1" applyBorder="1" applyAlignment="1">
      <alignment horizontal="center" vertical="center"/>
    </xf>
    <xf numFmtId="165" fontId="26" fillId="2" borderId="7" xfId="4" applyNumberFormat="1" applyFont="1" applyFill="1" applyBorder="1" applyAlignment="1">
      <alignment horizontal="center" vertical="center" wrapText="1"/>
    </xf>
    <xf numFmtId="166" fontId="26" fillId="2" borderId="7" xfId="4" applyNumberFormat="1" applyFont="1" applyFill="1" applyBorder="1" applyAlignment="1">
      <alignment horizontal="center" vertical="center" wrapText="1"/>
    </xf>
    <xf numFmtId="164" fontId="26" fillId="0" borderId="7" xfId="4" applyNumberFormat="1" applyFont="1" applyBorder="1" applyAlignment="1">
      <alignment horizontal="center" wrapText="1"/>
    </xf>
    <xf numFmtId="165" fontId="26" fillId="5" borderId="11" xfId="4" applyNumberFormat="1" applyFont="1" applyFill="1" applyBorder="1" applyAlignment="1">
      <alignment horizontal="center" vertical="center" wrapText="1"/>
    </xf>
    <xf numFmtId="164" fontId="26" fillId="0" borderId="22" xfId="3" applyFont="1" applyBorder="1" applyAlignment="1">
      <alignment horizontal="center" vertical="center" wrapText="1"/>
    </xf>
    <xf numFmtId="166" fontId="26" fillId="2" borderId="11" xfId="4" applyNumberFormat="1" applyFont="1" applyFill="1" applyBorder="1" applyAlignment="1">
      <alignment horizontal="center" vertical="center" wrapText="1"/>
    </xf>
    <xf numFmtId="165" fontId="29" fillId="4" borderId="7" xfId="5" applyFont="1" applyFill="1" applyBorder="1" applyAlignment="1">
      <alignment horizontal="centerContinuous" vertical="center"/>
    </xf>
    <xf numFmtId="164" fontId="30" fillId="8" borderId="7" xfId="1" applyFont="1" applyFill="1" applyBorder="1" applyAlignment="1">
      <alignment horizontal="centerContinuous" vertical="center"/>
    </xf>
    <xf numFmtId="165" fontId="27" fillId="4" borderId="7" xfId="5" applyFont="1" applyFill="1" applyBorder="1" applyAlignment="1">
      <alignment horizontal="centerContinuous" vertical="center"/>
    </xf>
    <xf numFmtId="165" fontId="29" fillId="4" borderId="20" xfId="5" applyFont="1" applyFill="1" applyBorder="1" applyAlignment="1">
      <alignment horizontal="centerContinuous" vertical="center"/>
    </xf>
    <xf numFmtId="164" fontId="30" fillId="8" borderId="20" xfId="1" applyFont="1" applyFill="1" applyBorder="1" applyAlignment="1">
      <alignment horizontal="centerContinuous" vertical="center"/>
    </xf>
    <xf numFmtId="164" fontId="30" fillId="8" borderId="21" xfId="1" applyFont="1" applyFill="1" applyBorder="1" applyAlignment="1">
      <alignment horizontal="centerContinuous" vertical="center"/>
    </xf>
    <xf numFmtId="164" fontId="30" fillId="8" borderId="11" xfId="1" applyFont="1" applyFill="1" applyBorder="1" applyAlignment="1">
      <alignment horizontal="centerContinuous" vertical="center"/>
    </xf>
    <xf numFmtId="0" fontId="26" fillId="0" borderId="22" xfId="0" applyFont="1" applyBorder="1" applyAlignment="1">
      <alignment horizontal="center" vertical="center" wrapText="1"/>
    </xf>
    <xf numFmtId="49" fontId="26" fillId="0" borderId="7" xfId="0" applyNumberFormat="1" applyFont="1" applyBorder="1" applyAlignment="1">
      <alignment horizontal="center" vertical="center" wrapText="1"/>
    </xf>
    <xf numFmtId="0" fontId="26" fillId="0" borderId="7" xfId="0" applyFont="1" applyBorder="1" applyAlignment="1">
      <alignment horizontal="center" vertical="center"/>
    </xf>
    <xf numFmtId="16" fontId="26" fillId="0" borderId="7" xfId="0" applyNumberFormat="1" applyFont="1" applyBorder="1" applyAlignment="1">
      <alignment horizontal="center" vertical="center"/>
    </xf>
    <xf numFmtId="16" fontId="26" fillId="0" borderId="7" xfId="0" applyNumberFormat="1" applyFont="1" applyBorder="1" applyAlignment="1">
      <alignment horizontal="center" vertical="center" wrapText="1"/>
    </xf>
    <xf numFmtId="164" fontId="21" fillId="0" borderId="7" xfId="11" applyNumberFormat="1" applyFont="1" applyBorder="1" applyAlignment="1">
      <alignment horizontal="center"/>
    </xf>
    <xf numFmtId="164" fontId="21" fillId="0" borderId="7" xfId="1" applyFont="1" applyBorder="1" applyAlignment="1">
      <alignment horizontal="center"/>
    </xf>
    <xf numFmtId="164" fontId="21" fillId="2" borderId="7" xfId="4" applyNumberFormat="1" applyFont="1" applyFill="1" applyBorder="1" applyAlignment="1">
      <alignment horizontal="center" wrapText="1"/>
    </xf>
    <xf numFmtId="0" fontId="26" fillId="0" borderId="7" xfId="0" applyFont="1" applyBorder="1" applyAlignment="1">
      <alignment horizontal="center" wrapText="1"/>
    </xf>
    <xf numFmtId="164" fontId="26" fillId="5" borderId="7" xfId="11" applyNumberFormat="1" applyFont="1" applyFill="1" applyBorder="1" applyAlignment="1">
      <alignment horizontal="center" vertical="center" wrapText="1"/>
    </xf>
    <xf numFmtId="164" fontId="21" fillId="5" borderId="7" xfId="1" applyFont="1" applyFill="1" applyBorder="1" applyAlignment="1">
      <alignment horizontal="center" vertical="center" wrapText="1"/>
    </xf>
    <xf numFmtId="164" fontId="21" fillId="5" borderId="11" xfId="1" applyFont="1" applyFill="1" applyBorder="1" applyAlignment="1">
      <alignment horizontal="center" vertical="center" wrapText="1"/>
    </xf>
    <xf numFmtId="0" fontId="21" fillId="0" borderId="7" xfId="0" applyFont="1" applyBorder="1" applyAlignment="1">
      <alignment horizontal="center"/>
    </xf>
    <xf numFmtId="164" fontId="21" fillId="0" borderId="7" xfId="1" applyFont="1" applyBorder="1" applyAlignment="1">
      <alignment horizontal="center" vertical="center"/>
    </xf>
    <xf numFmtId="164" fontId="22" fillId="0" borderId="7" xfId="1" applyFont="1" applyBorder="1" applyAlignment="1">
      <alignment horizontal="center" vertical="center"/>
    </xf>
    <xf numFmtId="49" fontId="26" fillId="0" borderId="7" xfId="3" applyNumberFormat="1" applyFont="1" applyBorder="1" applyAlignment="1">
      <alignment horizontal="center" wrapText="1"/>
    </xf>
    <xf numFmtId="164" fontId="26" fillId="2" borderId="7" xfId="3" applyFont="1" applyFill="1" applyBorder="1" applyAlignment="1">
      <alignment horizontal="center" wrapText="1"/>
    </xf>
    <xf numFmtId="165" fontId="31" fillId="4" borderId="7" xfId="5" applyFont="1" applyFill="1" applyBorder="1" applyAlignment="1">
      <alignment horizontal="centerContinuous" vertical="center"/>
    </xf>
    <xf numFmtId="0" fontId="21" fillId="0" borderId="7" xfId="0" applyFont="1" applyBorder="1" applyAlignment="1">
      <alignment horizontal="center" wrapText="1"/>
    </xf>
    <xf numFmtId="164" fontId="21" fillId="0" borderId="11" xfId="1" applyFont="1" applyBorder="1" applyAlignment="1">
      <alignment horizontal="center" vertical="center"/>
    </xf>
    <xf numFmtId="164" fontId="22" fillId="0" borderId="11" xfId="1" applyFont="1" applyBorder="1" applyAlignment="1">
      <alignment horizontal="center" vertical="center"/>
    </xf>
    <xf numFmtId="0" fontId="26" fillId="0" borderId="22" xfId="0" applyFont="1" applyBorder="1" applyAlignment="1">
      <alignment horizontal="center" wrapText="1"/>
    </xf>
    <xf numFmtId="164" fontId="22" fillId="0" borderId="0" xfId="3" applyFont="1" applyAlignment="1">
      <alignment horizontal="left" vertical="center" wrapText="1"/>
    </xf>
    <xf numFmtId="164" fontId="22" fillId="0" borderId="0" xfId="1" applyFont="1" applyAlignment="1">
      <alignment horizontal="center" vertical="center"/>
    </xf>
    <xf numFmtId="166" fontId="21" fillId="0" borderId="7" xfId="1" applyNumberFormat="1" applyFont="1" applyBorder="1" applyAlignment="1">
      <alignment horizontal="center"/>
    </xf>
    <xf numFmtId="166" fontId="22" fillId="0" borderId="11" xfId="1" applyNumberFormat="1" applyFont="1" applyBorder="1" applyAlignment="1">
      <alignment horizontal="center"/>
    </xf>
    <xf numFmtId="165" fontId="25" fillId="4" borderId="7" xfId="5" applyFont="1" applyFill="1" applyBorder="1" applyAlignment="1">
      <alignment horizontal="centerContinuous" vertical="center"/>
    </xf>
    <xf numFmtId="165" fontId="21" fillId="0" borderId="7" xfId="4" applyNumberFormat="1" applyFont="1" applyBorder="1" applyAlignment="1">
      <alignment horizontal="center" vertical="center"/>
    </xf>
    <xf numFmtId="49" fontId="21" fillId="0" borderId="7" xfId="4" applyNumberFormat="1" applyFont="1" applyBorder="1" applyAlignment="1">
      <alignment horizontal="center" vertical="center"/>
    </xf>
    <xf numFmtId="166" fontId="21" fillId="0" borderId="7" xfId="4" applyNumberFormat="1" applyFont="1" applyBorder="1" applyAlignment="1">
      <alignment horizontal="center" vertical="center" wrapText="1"/>
    </xf>
    <xf numFmtId="166" fontId="21" fillId="2" borderId="7" xfId="4" applyNumberFormat="1" applyFont="1" applyFill="1" applyBorder="1" applyAlignment="1">
      <alignment horizontal="center" vertical="center" wrapText="1"/>
    </xf>
    <xf numFmtId="49" fontId="32" fillId="0" borderId="7" xfId="3" applyNumberFormat="1" applyFont="1" applyBorder="1" applyAlignment="1">
      <alignment horizontal="center" vertical="center" wrapText="1"/>
    </xf>
    <xf numFmtId="0" fontId="26" fillId="0" borderId="7" xfId="4" applyFont="1" applyBorder="1" applyAlignment="1">
      <alignment horizontal="center" vertical="center"/>
    </xf>
    <xf numFmtId="165" fontId="26" fillId="0" borderId="7" xfId="4" applyNumberFormat="1" applyFont="1" applyBorder="1" applyAlignment="1">
      <alignment horizontal="center" vertical="center"/>
    </xf>
    <xf numFmtId="164" fontId="29" fillId="4" borderId="20" xfId="1" applyFont="1" applyFill="1" applyBorder="1" applyAlignment="1">
      <alignment horizontal="centerContinuous" vertical="center"/>
    </xf>
    <xf numFmtId="164" fontId="29" fillId="4" borderId="21" xfId="1" applyFont="1" applyFill="1" applyBorder="1" applyAlignment="1">
      <alignment horizontal="centerContinuous" vertical="center"/>
    </xf>
    <xf numFmtId="164" fontId="29" fillId="4" borderId="11" xfId="1" applyFont="1" applyFill="1" applyBorder="1" applyAlignment="1">
      <alignment horizontal="centerContinuous" vertical="center"/>
    </xf>
    <xf numFmtId="165" fontId="21" fillId="0" borderId="22" xfId="4" applyNumberFormat="1" applyFont="1" applyBorder="1" applyAlignment="1">
      <alignment horizontal="center" vertical="center"/>
    </xf>
    <xf numFmtId="164" fontId="22" fillId="0" borderId="11" xfId="3" applyFont="1" applyBorder="1" applyAlignment="1">
      <alignment horizontal="center" vertical="center" wrapText="1"/>
    </xf>
    <xf numFmtId="165" fontId="21" fillId="2" borderId="7" xfId="4" applyNumberFormat="1" applyFont="1" applyFill="1" applyBorder="1" applyAlignment="1">
      <alignment horizontal="center" vertical="center" wrapText="1"/>
    </xf>
    <xf numFmtId="164" fontId="21" fillId="2" borderId="7" xfId="1" applyFont="1" applyFill="1" applyBorder="1" applyAlignment="1">
      <alignment horizontal="center" vertical="center"/>
    </xf>
    <xf numFmtId="164" fontId="22" fillId="0" borderId="17" xfId="3" applyFont="1" applyBorder="1" applyAlignment="1">
      <alignment horizontal="left" vertical="center" wrapText="1"/>
    </xf>
    <xf numFmtId="1" fontId="21" fillId="2" borderId="7" xfId="3" applyNumberFormat="1" applyFont="1" applyFill="1" applyBorder="1" applyAlignment="1">
      <alignment horizontal="center" vertical="center" wrapText="1"/>
    </xf>
    <xf numFmtId="165" fontId="21" fillId="2" borderId="22" xfId="4" applyNumberFormat="1" applyFont="1" applyFill="1" applyBorder="1" applyAlignment="1">
      <alignment horizontal="center" vertical="center"/>
    </xf>
    <xf numFmtId="166" fontId="21" fillId="2" borderId="11" xfId="5" applyNumberFormat="1" applyFont="1" applyFill="1" applyBorder="1" applyAlignment="1">
      <alignment horizontal="center" vertical="center"/>
    </xf>
    <xf numFmtId="164" fontId="26" fillId="2" borderId="22" xfId="3" applyFont="1" applyFill="1" applyBorder="1" applyAlignment="1">
      <alignment horizontal="center" vertical="center" wrapText="1"/>
    </xf>
    <xf numFmtId="0" fontId="21" fillId="0" borderId="22" xfId="0" applyFont="1" applyBorder="1" applyAlignment="1">
      <alignment horizontal="center" vertical="center"/>
    </xf>
    <xf numFmtId="0" fontId="21" fillId="2" borderId="7" xfId="4" applyFont="1" applyFill="1" applyBorder="1" applyAlignment="1">
      <alignment horizontal="center" vertical="center"/>
    </xf>
    <xf numFmtId="166" fontId="21" fillId="2" borderId="11" xfId="4" applyNumberFormat="1" applyFont="1" applyFill="1" applyBorder="1" applyAlignment="1">
      <alignment horizontal="center" vertical="center" wrapText="1"/>
    </xf>
    <xf numFmtId="164" fontId="21" fillId="0" borderId="7" xfId="4" applyNumberFormat="1" applyFont="1" applyBorder="1" applyAlignment="1">
      <alignment horizontal="center" vertical="center" wrapText="1"/>
    </xf>
    <xf numFmtId="49" fontId="5" fillId="2" borderId="0" xfId="3" applyNumberFormat="1" applyFont="1" applyFill="1" applyAlignment="1">
      <alignment horizontal="center" vertical="center" wrapText="1"/>
    </xf>
    <xf numFmtId="164" fontId="21" fillId="0" borderId="11" xfId="4" applyNumberFormat="1" applyFont="1" applyBorder="1" applyAlignment="1">
      <alignment horizontal="center" vertical="center" wrapText="1"/>
    </xf>
    <xf numFmtId="164" fontId="22" fillId="0" borderId="7" xfId="4" applyNumberFormat="1" applyFont="1" applyBorder="1" applyAlignment="1">
      <alignment horizontal="center" vertical="center" wrapText="1"/>
    </xf>
    <xf numFmtId="164" fontId="29" fillId="4" borderId="7" xfId="1" applyFont="1" applyFill="1" applyBorder="1" applyAlignment="1">
      <alignment horizontal="centerContinuous" vertical="center"/>
    </xf>
    <xf numFmtId="165" fontId="29" fillId="4" borderId="11" xfId="5" applyFont="1" applyFill="1" applyBorder="1" applyAlignment="1">
      <alignment horizontal="centerContinuous" vertical="center"/>
    </xf>
    <xf numFmtId="165" fontId="29" fillId="4" borderId="7" xfId="5" applyFont="1" applyFill="1" applyBorder="1" applyAlignment="1">
      <alignment horizontal="centerContinuous" vertical="center" wrapText="1"/>
    </xf>
    <xf numFmtId="165" fontId="15" fillId="4" borderId="7" xfId="5" applyFont="1" applyFill="1" applyBorder="1" applyAlignment="1">
      <alignment horizontal="centerContinuous" vertical="center"/>
    </xf>
    <xf numFmtId="49" fontId="32" fillId="0" borderId="7" xfId="4" applyNumberFormat="1" applyFont="1" applyBorder="1" applyAlignment="1">
      <alignment horizontal="center" vertical="center"/>
    </xf>
    <xf numFmtId="164" fontId="22" fillId="2" borderId="7" xfId="4" applyNumberFormat="1" applyFont="1" applyFill="1" applyBorder="1" applyAlignment="1">
      <alignment horizontal="center" vertical="center"/>
    </xf>
    <xf numFmtId="164" fontId="32" fillId="0" borderId="0" xfId="1" applyFont="1" applyAlignment="1">
      <alignment horizontal="center"/>
    </xf>
    <xf numFmtId="165" fontId="29" fillId="4" borderId="11" xfId="5" applyFont="1" applyFill="1" applyBorder="1" applyAlignment="1">
      <alignment horizontal="centerContinuous" vertical="center" wrapText="1"/>
    </xf>
    <xf numFmtId="165" fontId="15" fillId="4" borderId="11" xfId="5" applyFont="1" applyFill="1" applyBorder="1" applyAlignment="1">
      <alignment horizontal="centerContinuous" vertical="center"/>
    </xf>
    <xf numFmtId="165" fontId="8" fillId="5" borderId="11" xfId="4" applyNumberFormat="1" applyFont="1" applyFill="1" applyBorder="1" applyAlignment="1">
      <alignment horizontal="center" vertical="center" wrapText="1"/>
    </xf>
    <xf numFmtId="165" fontId="26" fillId="0" borderId="22" xfId="4" applyNumberFormat="1" applyFont="1" applyBorder="1" applyAlignment="1">
      <alignment horizontal="center" vertical="center"/>
    </xf>
    <xf numFmtId="164" fontId="26" fillId="2" borderId="11" xfId="4" applyNumberFormat="1" applyFont="1" applyFill="1" applyBorder="1" applyAlignment="1">
      <alignment horizontal="center" vertical="center"/>
    </xf>
    <xf numFmtId="164" fontId="22" fillId="2" borderId="11" xfId="4" applyNumberFormat="1" applyFont="1" applyFill="1" applyBorder="1" applyAlignment="1">
      <alignment horizontal="center" vertical="center"/>
    </xf>
    <xf numFmtId="0" fontId="26" fillId="0" borderId="7" xfId="0" applyFont="1" applyBorder="1" applyAlignment="1">
      <alignment horizontal="center"/>
    </xf>
    <xf numFmtId="49" fontId="26" fillId="0" borderId="7" xfId="6" applyNumberFormat="1" applyFont="1" applyBorder="1" applyAlignment="1">
      <alignment horizontal="center" vertical="center"/>
    </xf>
    <xf numFmtId="164" fontId="26" fillId="0" borderId="7" xfId="4" applyNumberFormat="1" applyFont="1" applyBorder="1" applyAlignment="1">
      <alignment horizontal="center" vertical="center" wrapText="1"/>
    </xf>
    <xf numFmtId="0" fontId="26" fillId="0" borderId="22" xfId="7" applyFont="1" applyBorder="1" applyAlignment="1">
      <alignment horizontal="center" vertical="center"/>
    </xf>
    <xf numFmtId="164" fontId="21" fillId="2" borderId="11" xfId="4" applyNumberFormat="1" applyFont="1" applyFill="1" applyBorder="1" applyAlignment="1">
      <alignment horizontal="center" vertical="center" wrapText="1"/>
    </xf>
    <xf numFmtId="165" fontId="31" fillId="4" borderId="11" xfId="5" applyFont="1" applyFill="1" applyBorder="1" applyAlignment="1">
      <alignment horizontal="centerContinuous" vertical="center"/>
    </xf>
    <xf numFmtId="165" fontId="25" fillId="4" borderId="11" xfId="5" applyFont="1" applyFill="1" applyBorder="1" applyAlignment="1">
      <alignment horizontal="centerContinuous" vertical="center"/>
    </xf>
    <xf numFmtId="164" fontId="28" fillId="0" borderId="7" xfId="4" applyNumberFormat="1" applyFont="1" applyBorder="1" applyAlignment="1">
      <alignment horizontal="center" vertical="center" wrapText="1"/>
    </xf>
    <xf numFmtId="164" fontId="28" fillId="0" borderId="7" xfId="1" applyFont="1" applyBorder="1" applyAlignment="1">
      <alignment horizontal="center" vertical="center" wrapText="1"/>
    </xf>
    <xf numFmtId="164" fontId="28" fillId="0" borderId="7" xfId="1" applyFont="1" applyBorder="1" applyAlignment="1">
      <alignment horizontal="center" vertical="center"/>
    </xf>
    <xf numFmtId="164" fontId="28" fillId="0" borderId="11" xfId="1" applyFont="1" applyBorder="1" applyAlignment="1">
      <alignment horizontal="center" vertical="center"/>
    </xf>
    <xf numFmtId="165" fontId="28" fillId="5" borderId="7" xfId="4" applyNumberFormat="1" applyFont="1" applyFill="1" applyBorder="1" applyAlignment="1">
      <alignment horizontal="center" vertical="center" wrapText="1"/>
    </xf>
    <xf numFmtId="164" fontId="26" fillId="0" borderId="11" xfId="1" applyFont="1" applyBorder="1" applyAlignment="1">
      <alignment horizontal="center" vertical="center"/>
    </xf>
    <xf numFmtId="165" fontId="26" fillId="5" borderId="11" xfId="4" applyNumberFormat="1" applyFont="1" applyFill="1" applyBorder="1" applyAlignment="1">
      <alignment horizontal="center" vertical="center"/>
    </xf>
    <xf numFmtId="164" fontId="28" fillId="5" borderId="11" xfId="1" applyFont="1" applyFill="1" applyBorder="1" applyAlignment="1">
      <alignment horizontal="center" vertical="center" wrapText="1"/>
    </xf>
    <xf numFmtId="164" fontId="28" fillId="0" borderId="16" xfId="12" applyNumberFormat="1" applyFont="1" applyBorder="1" applyAlignment="1">
      <alignment horizontal="left" vertical="center" wrapText="1"/>
    </xf>
    <xf numFmtId="164" fontId="28" fillId="0" borderId="17" xfId="12" applyNumberFormat="1" applyFont="1" applyBorder="1" applyAlignment="1">
      <alignment horizontal="left" vertical="center" wrapText="1"/>
    </xf>
    <xf numFmtId="49" fontId="34" fillId="0" borderId="7" xfId="3" applyNumberFormat="1" applyFont="1" applyBorder="1" applyAlignment="1">
      <alignment horizontal="center" vertical="center" wrapText="1"/>
    </xf>
    <xf numFmtId="49" fontId="26" fillId="0" borderId="7" xfId="4" applyNumberFormat="1" applyFont="1" applyBorder="1" applyAlignment="1">
      <alignment horizontal="center" wrapText="1"/>
    </xf>
    <xf numFmtId="164" fontId="26" fillId="0" borderId="22" xfId="0" applyNumberFormat="1" applyFont="1" applyBorder="1" applyAlignment="1">
      <alignment horizontal="center" wrapText="1"/>
    </xf>
    <xf numFmtId="164" fontId="26" fillId="0" borderId="11" xfId="4" applyNumberFormat="1" applyFont="1" applyBorder="1" applyAlignment="1">
      <alignment horizontal="center" vertical="center" wrapText="1"/>
    </xf>
    <xf numFmtId="164" fontId="21" fillId="2" borderId="22" xfId="0" applyNumberFormat="1" applyFont="1" applyFill="1" applyBorder="1" applyAlignment="1">
      <alignment horizontal="center" vertical="center"/>
    </xf>
    <xf numFmtId="164" fontId="26" fillId="2" borderId="12" xfId="4" applyNumberFormat="1" applyFont="1" applyFill="1" applyBorder="1" applyAlignment="1">
      <alignment horizontal="center" vertical="center" wrapText="1"/>
    </xf>
    <xf numFmtId="164" fontId="36" fillId="0" borderId="0" xfId="1" applyFont="1">
      <alignment vertical="center"/>
    </xf>
    <xf numFmtId="164" fontId="37" fillId="0" borderId="0" xfId="1" applyFont="1">
      <alignment vertical="center"/>
    </xf>
    <xf numFmtId="164" fontId="38" fillId="0" borderId="0" xfId="1" applyFont="1" applyAlignment="1">
      <alignment horizontal="center"/>
    </xf>
    <xf numFmtId="164" fontId="37" fillId="2" borderId="0" xfId="1" applyFont="1" applyFill="1">
      <alignment vertical="center"/>
    </xf>
    <xf numFmtId="164" fontId="36" fillId="0" borderId="0" xfId="1" applyFont="1" applyAlignment="1">
      <alignment horizontal="center" vertical="center"/>
    </xf>
    <xf numFmtId="164" fontId="36" fillId="2" borderId="0" xfId="1" applyFont="1" applyFill="1">
      <alignment vertical="center"/>
    </xf>
    <xf numFmtId="164" fontId="36" fillId="0" borderId="0" xfId="1" applyFont="1" applyAlignment="1"/>
    <xf numFmtId="164" fontId="39" fillId="0" borderId="0" xfId="1" applyFont="1" applyAlignment="1">
      <alignment horizontal="center"/>
    </xf>
    <xf numFmtId="164" fontId="40" fillId="0" borderId="0" xfId="1" applyFont="1" applyAlignment="1">
      <alignment horizontal="center"/>
    </xf>
    <xf numFmtId="164" fontId="38" fillId="2" borderId="0" xfId="1" applyFont="1" applyFill="1">
      <alignment vertical="center"/>
    </xf>
    <xf numFmtId="164" fontId="41" fillId="0" borderId="0" xfId="1" applyFont="1" applyAlignment="1">
      <alignment horizontal="center" vertical="center" wrapText="1"/>
    </xf>
    <xf numFmtId="49" fontId="36" fillId="0" borderId="0" xfId="1" applyNumberFormat="1" applyFont="1">
      <alignment vertical="center"/>
    </xf>
    <xf numFmtId="164" fontId="21" fillId="0" borderId="11" xfId="4" applyNumberFormat="1" applyFont="1" applyBorder="1" applyAlignment="1">
      <alignment horizontal="center" vertical="center"/>
    </xf>
    <xf numFmtId="164" fontId="28" fillId="0" borderId="0" xfId="12" applyNumberFormat="1" applyFont="1" applyAlignment="1">
      <alignment horizontal="left" vertical="center" wrapText="1"/>
    </xf>
    <xf numFmtId="49" fontId="26" fillId="0" borderId="7" xfId="4" applyNumberFormat="1" applyFont="1" applyBorder="1" applyAlignment="1">
      <alignment horizontal="center" vertical="center"/>
    </xf>
    <xf numFmtId="164" fontId="8" fillId="0" borderId="11" xfId="1" applyFont="1" applyBorder="1" applyAlignment="1">
      <alignment horizontal="center" vertical="center"/>
    </xf>
    <xf numFmtId="164" fontId="4" fillId="0" borderId="25" xfId="1" applyFont="1" applyBorder="1" applyAlignment="1">
      <alignment horizontal="center" vertical="center"/>
    </xf>
    <xf numFmtId="164" fontId="26" fillId="5" borderId="6" xfId="1" applyFont="1" applyFill="1" applyBorder="1" applyAlignment="1">
      <alignment horizontal="center" vertical="center"/>
    </xf>
    <xf numFmtId="164" fontId="26" fillId="5" borderId="6" xfId="1" applyFont="1" applyFill="1" applyBorder="1" applyAlignment="1">
      <alignment horizontal="center" vertical="center" wrapText="1"/>
    </xf>
    <xf numFmtId="164" fontId="28" fillId="0" borderId="34" xfId="1" applyFont="1" applyBorder="1" applyAlignment="1">
      <alignment horizontal="center" vertical="center"/>
    </xf>
    <xf numFmtId="164" fontId="26" fillId="2" borderId="9" xfId="4" applyNumberFormat="1" applyFont="1" applyFill="1" applyBorder="1" applyAlignment="1">
      <alignment horizontal="center" vertical="center" wrapText="1"/>
    </xf>
    <xf numFmtId="165" fontId="26" fillId="5" borderId="2" xfId="4" applyNumberFormat="1" applyFont="1" applyFill="1" applyBorder="1" applyAlignment="1">
      <alignment horizontal="center" vertical="center" wrapText="1"/>
    </xf>
    <xf numFmtId="165" fontId="26" fillId="5" borderId="34" xfId="4" applyNumberFormat="1" applyFont="1" applyFill="1" applyBorder="1" applyAlignment="1">
      <alignment horizontal="center" vertical="center" wrapText="1"/>
    </xf>
    <xf numFmtId="164" fontId="30" fillId="8" borderId="13" xfId="1" applyFont="1" applyFill="1" applyBorder="1" applyAlignment="1">
      <alignment horizontal="centerContinuous" vertical="center"/>
    </xf>
    <xf numFmtId="164" fontId="30" fillId="8" borderId="6" xfId="1" applyFont="1" applyFill="1" applyBorder="1" applyAlignment="1">
      <alignment horizontal="centerContinuous" vertical="center"/>
    </xf>
    <xf numFmtId="165" fontId="26" fillId="5" borderId="6" xfId="4" applyNumberFormat="1" applyFont="1" applyFill="1" applyBorder="1" applyAlignment="1">
      <alignment horizontal="center" vertical="center" wrapText="1"/>
    </xf>
    <xf numFmtId="164" fontId="21" fillId="5" borderId="6" xfId="1" applyFont="1" applyFill="1" applyBorder="1" applyAlignment="1">
      <alignment horizontal="center" vertical="center" wrapText="1"/>
    </xf>
    <xf numFmtId="166" fontId="22" fillId="0" borderId="6" xfId="1" applyNumberFormat="1" applyFont="1" applyBorder="1" applyAlignment="1">
      <alignment horizontal="center"/>
    </xf>
    <xf numFmtId="164" fontId="30" fillId="8" borderId="34" xfId="1" applyFont="1" applyFill="1" applyBorder="1" applyAlignment="1">
      <alignment horizontal="centerContinuous" vertical="center"/>
    </xf>
    <xf numFmtId="164" fontId="32" fillId="0" borderId="11" xfId="1" applyFont="1" applyBorder="1" applyAlignment="1">
      <alignment horizontal="center"/>
    </xf>
    <xf numFmtId="164" fontId="21" fillId="0" borderId="6" xfId="1" applyFont="1" applyBorder="1" applyAlignment="1">
      <alignment horizontal="center" vertical="center"/>
    </xf>
    <xf numFmtId="164" fontId="22" fillId="0" borderId="6" xfId="1" applyFont="1" applyBorder="1" applyAlignment="1">
      <alignment horizontal="center" vertical="center"/>
    </xf>
    <xf numFmtId="0" fontId="26" fillId="0" borderId="12" xfId="0" applyFont="1" applyBorder="1" applyAlignment="1">
      <alignment horizontal="center" vertical="center" wrapText="1"/>
    </xf>
    <xf numFmtId="0" fontId="26" fillId="0" borderId="7" xfId="0" applyFont="1" applyBorder="1" applyAlignment="1">
      <alignment horizontal="center" vertical="center" wrapText="1"/>
    </xf>
    <xf numFmtId="0" fontId="0" fillId="0" borderId="0" xfId="0"/>
    <xf numFmtId="0" fontId="42" fillId="11" borderId="7" xfId="0" applyFont="1" applyFill="1" applyBorder="1" applyAlignment="1"/>
    <xf numFmtId="0" fontId="42" fillId="11" borderId="7" xfId="0" applyFont="1" applyFill="1" applyBorder="1" applyAlignment="1">
      <alignment horizontal="center"/>
    </xf>
    <xf numFmtId="167" fontId="42" fillId="11" borderId="7" xfId="0" applyNumberFormat="1" applyFont="1" applyFill="1" applyBorder="1" applyAlignment="1">
      <alignment horizontal="center"/>
    </xf>
    <xf numFmtId="167" fontId="42" fillId="11" borderId="7" xfId="0" applyNumberFormat="1" applyFont="1" applyFill="1" applyBorder="1" applyAlignment="1">
      <alignment horizontal="center" vertical="center"/>
    </xf>
    <xf numFmtId="0" fontId="43" fillId="0" borderId="7" xfId="0" applyFont="1" applyFill="1" applyBorder="1" applyAlignment="1">
      <alignment horizontal="center" vertical="center"/>
    </xf>
    <xf numFmtId="0" fontId="44" fillId="0" borderId="7" xfId="0" applyFont="1" applyFill="1" applyBorder="1" applyAlignment="1">
      <alignment horizontal="center" vertical="center"/>
    </xf>
    <xf numFmtId="16" fontId="45" fillId="0" borderId="7" xfId="0" applyNumberFormat="1" applyFont="1" applyFill="1" applyBorder="1" applyAlignment="1">
      <alignment horizontal="center" vertical="center"/>
    </xf>
    <xf numFmtId="0" fontId="46" fillId="0" borderId="7" xfId="0" applyFont="1" applyFill="1" applyBorder="1" applyAlignment="1">
      <alignment horizontal="center" vertical="center"/>
    </xf>
    <xf numFmtId="0" fontId="0" fillId="0" borderId="0" xfId="0" applyFont="1" applyFill="1" applyAlignment="1">
      <alignment wrapText="1"/>
    </xf>
    <xf numFmtId="16" fontId="47" fillId="0" borderId="7" xfId="0" applyNumberFormat="1" applyFont="1" applyFill="1" applyBorder="1" applyAlignment="1">
      <alignment horizontal="center" vertical="center"/>
    </xf>
    <xf numFmtId="16" fontId="47" fillId="0" borderId="7" xfId="0" applyNumberFormat="1" applyFont="1" applyBorder="1" applyAlignment="1">
      <alignment horizontal="center" vertical="center"/>
    </xf>
    <xf numFmtId="49" fontId="48" fillId="0" borderId="7" xfId="0" applyNumberFormat="1" applyFont="1" applyFill="1" applyBorder="1" applyAlignment="1">
      <alignment horizontal="center" vertical="center" wrapText="1"/>
    </xf>
    <xf numFmtId="0" fontId="0" fillId="2" borderId="0" xfId="0" applyFont="1" applyFill="1" applyAlignment="1"/>
    <xf numFmtId="16" fontId="45" fillId="0" borderId="7" xfId="0" applyNumberFormat="1" applyFont="1" applyBorder="1" applyAlignment="1">
      <alignment horizontal="center" vertical="center"/>
    </xf>
    <xf numFmtId="0" fontId="0" fillId="2" borderId="0" xfId="0" applyFont="1" applyFill="1" applyBorder="1" applyAlignment="1">
      <alignment horizontal="center" wrapText="1"/>
    </xf>
    <xf numFmtId="0" fontId="2" fillId="0" borderId="0" xfId="0" applyFont="1" applyFill="1" applyBorder="1" applyAlignment="1">
      <alignment horizontal="center" vertical="center" wrapText="1"/>
    </xf>
    <xf numFmtId="0" fontId="43" fillId="0" borderId="0" xfId="0" applyFont="1" applyFill="1" applyBorder="1" applyAlignment="1">
      <alignment horizontal="center" vertical="center"/>
    </xf>
    <xf numFmtId="0" fontId="44" fillId="0" borderId="0" xfId="0" applyFont="1" applyFill="1" applyBorder="1" applyAlignment="1">
      <alignment horizontal="center" vertical="center"/>
    </xf>
    <xf numFmtId="16" fontId="45" fillId="0" borderId="0" xfId="0" applyNumberFormat="1" applyFont="1" applyBorder="1" applyAlignment="1">
      <alignment horizontal="center" vertical="center"/>
    </xf>
    <xf numFmtId="0" fontId="46" fillId="0" borderId="0" xfId="0" applyFont="1" applyFill="1" applyBorder="1" applyAlignment="1">
      <alignment horizontal="center" vertical="center"/>
    </xf>
    <xf numFmtId="0" fontId="2" fillId="2" borderId="0" xfId="0" applyFont="1" applyFill="1" applyAlignment="1">
      <alignment horizontal="center" vertical="center" wrapText="1"/>
    </xf>
    <xf numFmtId="0" fontId="49" fillId="0" borderId="0" xfId="0" applyFont="1" applyFill="1" applyAlignment="1">
      <alignment horizontal="center" vertical="center"/>
    </xf>
    <xf numFmtId="0" fontId="45" fillId="0" borderId="0" xfId="0" applyFont="1" applyFill="1" applyAlignment="1">
      <alignment horizontal="center" vertical="center"/>
    </xf>
    <xf numFmtId="167" fontId="0" fillId="0" borderId="0" xfId="0" applyNumberFormat="1" applyFont="1" applyFill="1" applyAlignment="1">
      <alignment horizontal="center"/>
    </xf>
    <xf numFmtId="49" fontId="48" fillId="0" borderId="0" xfId="0" applyNumberFormat="1" applyFont="1" applyFill="1" applyAlignment="1">
      <alignment horizontal="center" vertical="center" wrapText="1"/>
    </xf>
    <xf numFmtId="0" fontId="0" fillId="2" borderId="0" xfId="0" applyFont="1" applyFill="1" applyAlignment="1">
      <alignment horizontal="center" vertical="center" wrapText="1"/>
    </xf>
    <xf numFmtId="166" fontId="50" fillId="11" borderId="0" xfId="0" applyNumberFormat="1" applyFont="1" applyFill="1" applyAlignment="1"/>
    <xf numFmtId="0" fontId="51" fillId="0" borderId="0" xfId="0" applyFont="1"/>
    <xf numFmtId="166" fontId="52" fillId="0" borderId="0" xfId="0" applyNumberFormat="1" applyFont="1" applyFill="1" applyAlignment="1"/>
    <xf numFmtId="166" fontId="53" fillId="0" borderId="0" xfId="0" applyNumberFormat="1" applyFont="1" applyFill="1" applyAlignment="1"/>
    <xf numFmtId="0" fontId="55" fillId="0" borderId="0" xfId="13" applyFont="1" applyBorder="1" applyAlignment="1">
      <alignment horizontal="left"/>
    </xf>
    <xf numFmtId="0" fontId="56" fillId="0" borderId="0" xfId="0" applyFont="1" applyAlignment="1">
      <alignment horizontal="center" vertical="center"/>
    </xf>
    <xf numFmtId="0" fontId="55" fillId="0" borderId="0" xfId="13" applyFont="1" applyBorder="1" applyAlignment="1">
      <alignment horizontal="center"/>
    </xf>
    <xf numFmtId="0" fontId="55" fillId="0" borderId="0" xfId="13" applyFont="1" applyBorder="1" applyAlignment="1"/>
    <xf numFmtId="0" fontId="57" fillId="10" borderId="0" xfId="0" applyFont="1" applyFill="1" applyAlignment="1">
      <alignment horizontal="left" vertical="center"/>
    </xf>
    <xf numFmtId="0" fontId="56" fillId="0" borderId="0" xfId="0" applyFont="1" applyAlignment="1">
      <alignment vertical="center"/>
    </xf>
    <xf numFmtId="0" fontId="58" fillId="12" borderId="7" xfId="0" applyFont="1" applyFill="1" applyBorder="1" applyAlignment="1">
      <alignment horizontal="center" vertical="center"/>
    </xf>
    <xf numFmtId="0" fontId="58" fillId="12" borderId="7" xfId="0" applyFont="1" applyFill="1" applyBorder="1" applyAlignment="1">
      <alignment vertical="center"/>
    </xf>
    <xf numFmtId="0" fontId="56" fillId="0" borderId="7" xfId="13" applyFont="1" applyFill="1" applyBorder="1" applyAlignment="1">
      <alignment horizontal="center" vertical="center" wrapText="1"/>
    </xf>
    <xf numFmtId="168" fontId="56" fillId="0" borderId="7" xfId="13" applyNumberFormat="1" applyFont="1" applyFill="1" applyBorder="1" applyAlignment="1">
      <alignment horizontal="center" vertical="center"/>
    </xf>
    <xf numFmtId="169" fontId="56" fillId="0" borderId="7" xfId="13" applyNumberFormat="1" applyFont="1" applyFill="1" applyBorder="1" applyAlignment="1">
      <alignment horizontal="center" vertical="center" wrapText="1"/>
    </xf>
    <xf numFmtId="0" fontId="59" fillId="0" borderId="7" xfId="0" applyFont="1" applyFill="1" applyBorder="1" applyAlignment="1">
      <alignment vertical="center"/>
    </xf>
    <xf numFmtId="0" fontId="56" fillId="0" borderId="7" xfId="0" applyFont="1" applyFill="1" applyBorder="1" applyAlignment="1">
      <alignment vertical="center"/>
    </xf>
    <xf numFmtId="0" fontId="58" fillId="12" borderId="8" xfId="0" applyFont="1" applyFill="1" applyBorder="1" applyAlignment="1">
      <alignment horizontal="center" vertical="center"/>
    </xf>
    <xf numFmtId="0" fontId="58" fillId="12" borderId="2" xfId="0" applyFont="1" applyFill="1" applyBorder="1" applyAlignment="1">
      <alignment horizontal="center" vertical="center"/>
    </xf>
    <xf numFmtId="167" fontId="42" fillId="11" borderId="6" xfId="0" applyNumberFormat="1" applyFont="1" applyFill="1" applyBorder="1" applyAlignment="1">
      <alignment horizontal="center"/>
    </xf>
    <xf numFmtId="167" fontId="42" fillId="11" borderId="10" xfId="0" applyNumberFormat="1" applyFont="1" applyFill="1" applyBorder="1" applyAlignment="1">
      <alignment horizontal="center"/>
    </xf>
    <xf numFmtId="0" fontId="2" fillId="2" borderId="15" xfId="0" applyFont="1" applyFill="1" applyBorder="1" applyAlignment="1">
      <alignment horizontal="center" vertical="center" wrapText="1"/>
    </xf>
    <xf numFmtId="0" fontId="2" fillId="2" borderId="18"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0" fillId="2" borderId="8" xfId="0" applyFont="1" applyFill="1" applyBorder="1" applyAlignment="1">
      <alignment horizontal="center" vertical="center" wrapText="1"/>
    </xf>
    <xf numFmtId="0" fontId="0" fillId="2" borderId="14" xfId="0" applyFont="1" applyFill="1" applyBorder="1" applyAlignment="1">
      <alignment horizontal="center" vertical="center" wrapText="1"/>
    </xf>
    <xf numFmtId="0" fontId="0" fillId="2" borderId="2" xfId="0" applyFont="1" applyFill="1" applyBorder="1" applyAlignment="1">
      <alignment horizontal="center" vertical="center" wrapText="1"/>
    </xf>
    <xf numFmtId="0" fontId="2" fillId="0" borderId="7" xfId="0" applyFont="1" applyFill="1" applyBorder="1" applyAlignment="1">
      <alignment horizontal="center" vertical="center" wrapText="1"/>
    </xf>
    <xf numFmtId="164" fontId="28" fillId="0" borderId="23" xfId="3" applyFont="1" applyBorder="1" applyAlignment="1">
      <alignment horizontal="left" vertical="center" wrapText="1"/>
    </xf>
    <xf numFmtId="164" fontId="28" fillId="0" borderId="24" xfId="3" applyFont="1" applyBorder="1" applyAlignment="1">
      <alignment horizontal="left" vertical="center" wrapText="1"/>
    </xf>
    <xf numFmtId="164" fontId="28" fillId="0" borderId="25" xfId="3" applyFont="1" applyBorder="1" applyAlignment="1">
      <alignment horizontal="left" vertical="center" wrapText="1"/>
    </xf>
    <xf numFmtId="164" fontId="33" fillId="4" borderId="19" xfId="1" applyFont="1" applyFill="1" applyBorder="1" applyAlignment="1">
      <alignment horizontal="center" vertical="center"/>
    </xf>
    <xf numFmtId="164" fontId="33" fillId="4" borderId="22" xfId="1" applyFont="1" applyFill="1" applyBorder="1" applyAlignment="1">
      <alignment horizontal="center" vertical="center"/>
    </xf>
    <xf numFmtId="164" fontId="29" fillId="4" borderId="20" xfId="1" applyFont="1" applyFill="1" applyBorder="1" applyAlignment="1">
      <alignment horizontal="center" vertical="center"/>
    </xf>
    <xf numFmtId="164" fontId="29" fillId="4" borderId="21" xfId="1" applyFont="1" applyFill="1" applyBorder="1" applyAlignment="1">
      <alignment horizontal="center" vertical="center"/>
    </xf>
    <xf numFmtId="165" fontId="29" fillId="4" borderId="7" xfId="5" applyFont="1" applyFill="1" applyBorder="1" applyAlignment="1">
      <alignment horizontal="center" vertical="center"/>
    </xf>
    <xf numFmtId="165" fontId="29" fillId="4" borderId="11" xfId="5" applyFont="1" applyFill="1" applyBorder="1" applyAlignment="1">
      <alignment horizontal="center" vertical="center"/>
    </xf>
    <xf numFmtId="165" fontId="29" fillId="4" borderId="32" xfId="5" applyFont="1" applyFill="1" applyBorder="1" applyAlignment="1">
      <alignment horizontal="center" vertical="center"/>
    </xf>
    <xf numFmtId="165" fontId="26" fillId="5" borderId="22" xfId="4" applyNumberFormat="1" applyFont="1" applyFill="1" applyBorder="1" applyAlignment="1">
      <alignment horizontal="center" vertical="center"/>
    </xf>
    <xf numFmtId="49" fontId="26" fillId="5" borderId="7" xfId="4" applyNumberFormat="1" applyFont="1" applyFill="1" applyBorder="1" applyAlignment="1">
      <alignment horizontal="center" vertical="center"/>
    </xf>
    <xf numFmtId="165" fontId="26" fillId="5" borderId="7" xfId="4" applyNumberFormat="1" applyFont="1" applyFill="1" applyBorder="1" applyAlignment="1">
      <alignment horizontal="center" vertical="center"/>
    </xf>
    <xf numFmtId="165" fontId="22" fillId="5" borderId="7" xfId="4" applyNumberFormat="1" applyFont="1" applyFill="1" applyBorder="1" applyAlignment="1">
      <alignment horizontal="center" vertical="center"/>
    </xf>
    <xf numFmtId="165" fontId="21" fillId="5" borderId="7" xfId="4" applyNumberFormat="1" applyFont="1" applyFill="1" applyBorder="1" applyAlignment="1">
      <alignment horizontal="center" vertical="center"/>
    </xf>
    <xf numFmtId="165" fontId="26" fillId="5" borderId="7" xfId="4" applyNumberFormat="1" applyFont="1" applyFill="1" applyBorder="1" applyAlignment="1">
      <alignment horizontal="center" vertical="center" wrapText="1"/>
    </xf>
    <xf numFmtId="164" fontId="22" fillId="0" borderId="22" xfId="3" applyFont="1" applyBorder="1" applyAlignment="1">
      <alignment vertical="center" wrapText="1"/>
    </xf>
    <xf numFmtId="164" fontId="22" fillId="0" borderId="33" xfId="3" applyFont="1" applyBorder="1" applyAlignment="1">
      <alignment vertical="center" wrapText="1"/>
    </xf>
    <xf numFmtId="164" fontId="23" fillId="4" borderId="19" xfId="1" applyFont="1" applyFill="1" applyBorder="1" applyAlignment="1">
      <alignment horizontal="center" vertical="center" wrapText="1"/>
    </xf>
    <xf numFmtId="165" fontId="8" fillId="5" borderId="8" xfId="4" applyNumberFormat="1" applyFont="1" applyFill="1" applyBorder="1" applyAlignment="1">
      <alignment horizontal="center" vertical="center"/>
    </xf>
    <xf numFmtId="49" fontId="8" fillId="5" borderId="8" xfId="4" applyNumberFormat="1" applyFont="1" applyFill="1" applyBorder="1" applyAlignment="1">
      <alignment horizontal="center" vertical="center"/>
    </xf>
    <xf numFmtId="165" fontId="2" fillId="5" borderId="8" xfId="4" applyNumberFormat="1" applyFont="1" applyFill="1" applyBorder="1" applyAlignment="1">
      <alignment horizontal="center" vertical="center"/>
    </xf>
    <xf numFmtId="165" fontId="2" fillId="5" borderId="8" xfId="4" applyNumberFormat="1" applyFont="1" applyFill="1" applyBorder="1" applyAlignment="1">
      <alignment horizontal="center" vertical="center" wrapText="1"/>
    </xf>
    <xf numFmtId="164" fontId="22" fillId="0" borderId="23" xfId="3" applyFont="1" applyBorder="1" applyAlignment="1">
      <alignment vertical="center" wrapText="1"/>
    </xf>
    <xf numFmtId="164" fontId="22" fillId="0" borderId="31" xfId="3" applyFont="1" applyBorder="1" applyAlignment="1">
      <alignment vertical="center" wrapText="1"/>
    </xf>
    <xf numFmtId="164" fontId="20" fillId="4" borderId="8" xfId="1" applyFont="1" applyFill="1" applyBorder="1" applyAlignment="1">
      <alignment horizontal="center" vertical="center"/>
    </xf>
    <xf numFmtId="164" fontId="11" fillId="4" borderId="6" xfId="1" applyFont="1" applyFill="1" applyBorder="1" applyAlignment="1">
      <alignment horizontal="left" vertical="center"/>
    </xf>
    <xf numFmtId="164" fontId="8" fillId="0" borderId="6" xfId="3" applyFont="1" applyBorder="1" applyAlignment="1">
      <alignment horizontal="left" vertical="center" wrapText="1"/>
    </xf>
    <xf numFmtId="164" fontId="26" fillId="0" borderId="12" xfId="3" applyFont="1" applyBorder="1" applyAlignment="1">
      <alignment horizontal="left" vertical="center" wrapText="1"/>
    </xf>
    <xf numFmtId="164" fontId="26" fillId="5" borderId="7" xfId="1" applyFont="1" applyFill="1" applyBorder="1" applyAlignment="1">
      <alignment horizontal="center" vertical="center" wrapText="1"/>
    </xf>
    <xf numFmtId="164" fontId="26" fillId="5" borderId="11" xfId="1" applyFont="1" applyFill="1" applyBorder="1" applyAlignment="1">
      <alignment horizontal="center" vertical="center" wrapText="1"/>
    </xf>
    <xf numFmtId="164" fontId="28" fillId="0" borderId="23" xfId="12" applyNumberFormat="1" applyFont="1" applyBorder="1" applyAlignment="1">
      <alignment horizontal="left" vertical="center"/>
    </xf>
    <xf numFmtId="164" fontId="28" fillId="0" borderId="31" xfId="12" applyNumberFormat="1" applyFont="1" applyBorder="1" applyAlignment="1">
      <alignment horizontal="left" vertical="center"/>
    </xf>
    <xf numFmtId="0" fontId="26" fillId="0" borderId="22" xfId="0" applyFont="1" applyBorder="1" applyAlignment="1">
      <alignment horizontal="left" vertical="center" wrapText="1"/>
    </xf>
    <xf numFmtId="0" fontId="26" fillId="0" borderId="7" xfId="0" applyFont="1" applyBorder="1" applyAlignment="1">
      <alignment horizontal="left" vertical="center" wrapText="1"/>
    </xf>
    <xf numFmtId="0" fontId="26" fillId="0" borderId="6" xfId="0" applyFont="1" applyBorder="1" applyAlignment="1">
      <alignment horizontal="left" vertical="center" wrapText="1"/>
    </xf>
    <xf numFmtId="164" fontId="28" fillId="0" borderId="31" xfId="3" applyFont="1" applyBorder="1" applyAlignment="1">
      <alignment horizontal="left" vertical="center" wrapText="1"/>
    </xf>
    <xf numFmtId="164" fontId="5" fillId="2" borderId="4" xfId="3" applyFont="1" applyFill="1" applyBorder="1" applyAlignment="1">
      <alignment horizontal="center" vertical="center" wrapText="1"/>
    </xf>
    <xf numFmtId="165" fontId="21" fillId="5" borderId="22" xfId="4" applyNumberFormat="1" applyFont="1" applyFill="1" applyBorder="1" applyAlignment="1">
      <alignment horizontal="center" vertical="center"/>
    </xf>
    <xf numFmtId="49" fontId="21" fillId="5" borderId="7" xfId="4" applyNumberFormat="1" applyFont="1" applyFill="1" applyBorder="1" applyAlignment="1">
      <alignment horizontal="center" vertical="center"/>
    </xf>
    <xf numFmtId="0" fontId="0" fillId="0" borderId="12" xfId="0" applyBorder="1" applyAlignment="1">
      <alignment horizontal="left" vertical="center"/>
    </xf>
    <xf numFmtId="0" fontId="0" fillId="0" borderId="9" xfId="0" applyBorder="1" applyAlignment="1">
      <alignment horizontal="left" vertical="center"/>
    </xf>
    <xf numFmtId="164" fontId="22" fillId="0" borderId="29" xfId="3" applyFont="1" applyBorder="1" applyAlignment="1">
      <alignment horizontal="left" vertical="center" wrapText="1"/>
    </xf>
    <xf numFmtId="164" fontId="22" fillId="0" borderId="30" xfId="3" applyFont="1" applyBorder="1" applyAlignment="1">
      <alignment horizontal="left" vertical="center" wrapText="1"/>
    </xf>
    <xf numFmtId="164" fontId="26" fillId="5" borderId="7" xfId="1" applyFont="1" applyFill="1" applyBorder="1" applyAlignment="1">
      <alignment horizontal="center" vertical="center"/>
    </xf>
    <xf numFmtId="165" fontId="21" fillId="5" borderId="7" xfId="4" applyNumberFormat="1" applyFont="1" applyFill="1" applyBorder="1" applyAlignment="1">
      <alignment horizontal="center" vertical="center" wrapText="1"/>
    </xf>
    <xf numFmtId="0" fontId="0" fillId="0" borderId="22" xfId="0" applyBorder="1" applyAlignment="1">
      <alignment horizontal="left"/>
    </xf>
    <xf numFmtId="0" fontId="0" fillId="0" borderId="12" xfId="0" applyBorder="1" applyAlignment="1">
      <alignment horizontal="left"/>
    </xf>
    <xf numFmtId="164" fontId="22" fillId="0" borderId="31" xfId="3" applyFont="1" applyBorder="1" applyAlignment="1">
      <alignment horizontal="left" vertical="center" wrapText="1"/>
    </xf>
    <xf numFmtId="164" fontId="22" fillId="0" borderId="23" xfId="3" applyFont="1" applyBorder="1" applyAlignment="1">
      <alignment horizontal="left" vertical="center" wrapText="1"/>
    </xf>
    <xf numFmtId="164" fontId="29" fillId="4" borderId="20" xfId="1" applyFont="1" applyFill="1" applyBorder="1" applyAlignment="1">
      <alignment horizontal="left" vertical="center"/>
    </xf>
    <xf numFmtId="164" fontId="29" fillId="4" borderId="21" xfId="1" applyFont="1" applyFill="1" applyBorder="1" applyAlignment="1">
      <alignment horizontal="left" vertical="center"/>
    </xf>
    <xf numFmtId="165" fontId="29" fillId="4" borderId="7" xfId="5" applyFont="1" applyFill="1" applyBorder="1" applyAlignment="1">
      <alignment horizontal="left" vertical="center"/>
    </xf>
    <xf numFmtId="165" fontId="29" fillId="4" borderId="11" xfId="5" applyFont="1" applyFill="1" applyBorder="1" applyAlignment="1">
      <alignment horizontal="left" vertical="center"/>
    </xf>
    <xf numFmtId="164" fontId="16" fillId="4" borderId="19" xfId="1" applyFont="1" applyFill="1" applyBorder="1" applyAlignment="1">
      <alignment horizontal="center" vertical="center"/>
    </xf>
    <xf numFmtId="164" fontId="22" fillId="0" borderId="22" xfId="3" applyFont="1" applyBorder="1" applyAlignment="1">
      <alignment horizontal="left" vertical="center" wrapText="1"/>
    </xf>
    <xf numFmtId="164" fontId="22" fillId="0" borderId="33" xfId="3" applyFont="1" applyBorder="1" applyAlignment="1">
      <alignment horizontal="left" vertical="center" wrapText="1"/>
    </xf>
    <xf numFmtId="164" fontId="21" fillId="0" borderId="23" xfId="3" applyFont="1" applyBorder="1" applyAlignment="1">
      <alignment horizontal="left" vertical="center" wrapText="1"/>
    </xf>
    <xf numFmtId="164" fontId="21" fillId="0" borderId="31" xfId="3" applyFont="1" applyBorder="1" applyAlignment="1">
      <alignment horizontal="left" vertical="center" wrapText="1"/>
    </xf>
    <xf numFmtId="164" fontId="22" fillId="2" borderId="22" xfId="3" applyFont="1" applyFill="1" applyBorder="1" applyAlignment="1">
      <alignment horizontal="left" vertical="center" wrapText="1"/>
    </xf>
    <xf numFmtId="164" fontId="22" fillId="2" borderId="33" xfId="3" applyFont="1" applyFill="1" applyBorder="1" applyAlignment="1">
      <alignment horizontal="left" vertical="center" wrapText="1"/>
    </xf>
    <xf numFmtId="164" fontId="21" fillId="2" borderId="23" xfId="3" applyFont="1" applyFill="1" applyBorder="1" applyAlignment="1">
      <alignment horizontal="left" vertical="center" wrapText="1"/>
    </xf>
    <xf numFmtId="164" fontId="21" fillId="2" borderId="31" xfId="3" applyFont="1" applyFill="1" applyBorder="1" applyAlignment="1">
      <alignment horizontal="left" vertical="center" wrapText="1"/>
    </xf>
    <xf numFmtId="164" fontId="33" fillId="4" borderId="19" xfId="1" applyFont="1" applyFill="1" applyBorder="1" applyAlignment="1">
      <alignment horizontal="center" vertical="center" wrapText="1"/>
    </xf>
    <xf numFmtId="165" fontId="8" fillId="5" borderId="22" xfId="4" applyNumberFormat="1" applyFont="1" applyFill="1" applyBorder="1" applyAlignment="1">
      <alignment horizontal="center" vertical="center"/>
    </xf>
    <xf numFmtId="164" fontId="33" fillId="4" borderId="5" xfId="1" applyFont="1" applyFill="1" applyBorder="1" applyAlignment="1">
      <alignment horizontal="center" vertical="center"/>
    </xf>
    <xf numFmtId="164" fontId="29" fillId="4" borderId="19" xfId="1" applyFont="1" applyFill="1" applyBorder="1" applyAlignment="1">
      <alignment horizontal="center" vertical="center"/>
    </xf>
    <xf numFmtId="165" fontId="29" fillId="4" borderId="22" xfId="5" applyFont="1" applyFill="1" applyBorder="1" applyAlignment="1">
      <alignment horizontal="center" vertical="center" wrapText="1"/>
    </xf>
    <xf numFmtId="165" fontId="29" fillId="4" borderId="7" xfId="5" applyFont="1" applyFill="1" applyBorder="1" applyAlignment="1">
      <alignment horizontal="center" vertical="center" wrapText="1"/>
    </xf>
    <xf numFmtId="165" fontId="29" fillId="4" borderId="11" xfId="5" applyFont="1" applyFill="1" applyBorder="1" applyAlignment="1">
      <alignment horizontal="center" vertical="center" wrapText="1"/>
    </xf>
    <xf numFmtId="165" fontId="29" fillId="4" borderId="23" xfId="5" applyFont="1" applyFill="1" applyBorder="1" applyAlignment="1">
      <alignment horizontal="center" vertical="center"/>
    </xf>
    <xf numFmtId="165" fontId="29" fillId="4" borderId="24" xfId="5" applyFont="1" applyFill="1" applyBorder="1" applyAlignment="1">
      <alignment horizontal="center" vertical="center"/>
    </xf>
    <xf numFmtId="165" fontId="29" fillId="4" borderId="25" xfId="5" applyFont="1" applyFill="1" applyBorder="1" applyAlignment="1">
      <alignment horizontal="center" vertical="center"/>
    </xf>
    <xf numFmtId="49" fontId="26" fillId="5" borderId="2" xfId="4" applyNumberFormat="1" applyFont="1" applyFill="1" applyBorder="1" applyAlignment="1">
      <alignment horizontal="center" vertical="center"/>
    </xf>
    <xf numFmtId="165" fontId="26" fillId="5" borderId="2" xfId="4" applyNumberFormat="1" applyFont="1" applyFill="1" applyBorder="1" applyAlignment="1">
      <alignment horizontal="center" vertical="center"/>
    </xf>
    <xf numFmtId="165" fontId="22" fillId="5" borderId="2" xfId="4" applyNumberFormat="1" applyFont="1" applyFill="1" applyBorder="1" applyAlignment="1">
      <alignment horizontal="center" vertical="center"/>
    </xf>
    <xf numFmtId="165" fontId="21" fillId="5" borderId="2" xfId="4" applyNumberFormat="1" applyFont="1" applyFill="1" applyBorder="1" applyAlignment="1">
      <alignment horizontal="center" vertical="center"/>
    </xf>
    <xf numFmtId="164" fontId="22" fillId="0" borderId="24" xfId="3" applyFont="1" applyBorder="1" applyAlignment="1">
      <alignment horizontal="left" vertical="center" wrapText="1"/>
    </xf>
    <xf numFmtId="164" fontId="22" fillId="0" borderId="25" xfId="3" applyFont="1" applyBorder="1" applyAlignment="1">
      <alignment horizontal="left" vertical="center" wrapText="1"/>
    </xf>
    <xf numFmtId="165" fontId="26" fillId="5" borderId="11" xfId="4" applyNumberFormat="1" applyFont="1" applyFill="1" applyBorder="1" applyAlignment="1">
      <alignment horizontal="center" vertical="center" wrapText="1"/>
    </xf>
    <xf numFmtId="165" fontId="28" fillId="5" borderId="7" xfId="4" applyNumberFormat="1" applyFont="1" applyFill="1" applyBorder="1" applyAlignment="1">
      <alignment horizontal="center" vertical="center"/>
    </xf>
    <xf numFmtId="165" fontId="28" fillId="5" borderId="11" xfId="4" applyNumberFormat="1" applyFont="1" applyFill="1" applyBorder="1" applyAlignment="1">
      <alignment horizontal="center" vertical="center"/>
    </xf>
    <xf numFmtId="164" fontId="28" fillId="0" borderId="23" xfId="12" applyNumberFormat="1" applyFont="1" applyBorder="1" applyAlignment="1">
      <alignment horizontal="left" vertical="center" wrapText="1"/>
    </xf>
    <xf numFmtId="164" fontId="28" fillId="0" borderId="24" xfId="12" applyNumberFormat="1" applyFont="1" applyBorder="1" applyAlignment="1">
      <alignment horizontal="left" vertical="center" wrapText="1"/>
    </xf>
    <xf numFmtId="164" fontId="28" fillId="0" borderId="25" xfId="12" applyNumberFormat="1" applyFont="1" applyBorder="1" applyAlignment="1">
      <alignment horizontal="left" vertical="center" wrapText="1"/>
    </xf>
    <xf numFmtId="164" fontId="29" fillId="4" borderId="7" xfId="1" applyFont="1" applyFill="1" applyBorder="1" applyAlignment="1">
      <alignment horizontal="left" vertical="center"/>
    </xf>
    <xf numFmtId="164" fontId="29" fillId="4" borderId="11" xfId="1" applyFont="1" applyFill="1" applyBorder="1" applyAlignment="1">
      <alignment horizontal="left" vertical="center"/>
    </xf>
    <xf numFmtId="164" fontId="26" fillId="0" borderId="9" xfId="3" applyFont="1" applyBorder="1" applyAlignment="1">
      <alignment horizontal="left" vertical="center" wrapText="1"/>
    </xf>
    <xf numFmtId="164" fontId="26" fillId="0" borderId="26" xfId="3" applyFont="1" applyBorder="1" applyAlignment="1">
      <alignment horizontal="left" vertical="center" wrapText="1"/>
    </xf>
    <xf numFmtId="0" fontId="33" fillId="6" borderId="19" xfId="0" applyFont="1" applyFill="1" applyBorder="1" applyAlignment="1">
      <alignment horizontal="center" vertical="center" wrapText="1"/>
    </xf>
    <xf numFmtId="0" fontId="33" fillId="6" borderId="22" xfId="0" applyFont="1" applyFill="1" applyBorder="1" applyAlignment="1">
      <alignment horizontal="center" vertical="center" wrapText="1"/>
    </xf>
  </cellXfs>
  <cellStyles count="14">
    <cellStyle name="Hyperlink" xfId="12" builtinId="8"/>
    <cellStyle name="LineTableBorder 3" xfId="4"/>
    <cellStyle name="LineTitle 2" xfId="5"/>
    <cellStyle name="Normal" xfId="0" builtinId="0"/>
    <cellStyle name="Normal 10" xfId="3"/>
    <cellStyle name="Normal 2" xfId="2"/>
    <cellStyle name="Normal 2 2" xfId="1"/>
    <cellStyle name="Normal 2 2 2" xfId="9"/>
    <cellStyle name="Normal 2 3" xfId="6"/>
    <cellStyle name="Normal 3" xfId="10"/>
    <cellStyle name="Normal 3 3" xfId="8"/>
    <cellStyle name="Normal_SAILING SCHEDULE" xfId="11"/>
    <cellStyle name="常规 2 9" xfId="7"/>
    <cellStyle name="常规 3" xfId="1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file:///C:\Users\SysZim\AppData\Local\Microsoft\Windows\Temporary%20Internet%20Files\Content.Outlook\ZIM%20SCHEDULE--2022\&#35746;&#33329;&#21672;&#35810;&#65288;&#25552;&#20132;&#35746;&#33329;&#65307;&#20462;&#25913;&#35746;&#33329;&#65307;&#35746;&#33329;&#29366;&#24577;&#21672;&#35810;&#65289;:cnxia.booking@zim.com\cnxia.booking@goldstarline.com%20&#23458;&#26381;&#28909;&#32447;:400%208191071" TargetMode="External"/><Relationship Id="rId7" Type="http://schemas.openxmlformats.org/officeDocument/2006/relationships/hyperlink" Target="file:///C:\Users\yu.stars\AppData\Local\Microsoft\Windows\INetCache\AppData\Local\Microsoft\Windows\INetCache\Content.Outlook\ZYDSH59T\&#19994;&#21153;%20%20&#40644;&#20808;&#29983;&#12288;TEL:2687217%20MOBILE:13906028606%20%20%20%20%20EMAIL:%20%20huang.byron@cn.zim.com" TargetMode="External"/><Relationship Id="rId2" Type="http://schemas.openxmlformats.org/officeDocument/2006/relationships/hyperlink" Target="file:///C:\Users\yu.stars\AppData\Local\Microsoft\Windows\INetCache\AppData\Local\Microsoft\Windows\INetCache\Content.Outlook\ZYDSH59T\&#19994;&#21153;&#160;%20Joy&#65306;TEL:0592-2687213&#160;&#160;&#160;&#160;&#160;&#160;&#160;&#160;&#160;%20EMAIL:ye.joy@cn.zim.com" TargetMode="External"/><Relationship Id="rId1" Type="http://schemas.openxmlformats.org/officeDocument/2006/relationships/hyperlink" Target="file:///C:\Users\yu.stars\AppData\Local\Microsoft\Windows\INetCache\AppData\Local\Microsoft\Windows\INetCache\Content.Outlook\ZYDSH59T\&#19994;&#21153;&#160;%20Joy&#65306;TEL:0592-2687213&#160;&#160;&#160;&#160;&#160;&#160;&#160;&#160;&#160;%20EMAIL:ye.joy@cn.zim.com" TargetMode="External"/><Relationship Id="rId6" Type="http://schemas.openxmlformats.org/officeDocument/2006/relationships/hyperlink" Target="file:///C:\Users\yu.stars\AppData\Local\Microsoft\Windows\INetCache\AppData\Local\Microsoft\Windows\INetCache\Content.Outlook\ZYDSH59T\&#19994;&#21153;&#160;%20Joy&#65306;TEL:0592-2687213&#160;&#160;&#160;&#160;&#160;&#160;&#160;&#160;&#160;%20EMAIL:ye.joy@cn.zim.com" TargetMode="External"/><Relationship Id="rId5" Type="http://schemas.openxmlformats.org/officeDocument/2006/relationships/hyperlink" Target="file:///C:\Users\yu.stars\AppData\Local\Microsoft\Windows\INetCache\AppData\Local\Microsoft\Windows\INetCache\Content.Outlook\ZYDSH59T\&#19994;&#21153;%20%20&#40644;&#20808;&#29983;&#12288;TEL:2687217%20MOBILE:13906028606%20%20%20%20%20EMAIL:%20%20huang.byron@cn.zim.com" TargetMode="External"/><Relationship Id="rId4" Type="http://schemas.openxmlformats.org/officeDocument/2006/relationships/hyperlink" Target="file:///C:\Users\yu.stars\AppData\Local\Microsoft\Windows\INetCache\AppData\Local\Microsoft\Windows\INetCache\Content.Outlook\ZYDSH59T\&#19994;&#21153;%20%20&#40644;&#20808;&#29983;&#12288;TEL:2687217%20MOBILE:13906028606%20%20%20%20%20EMAIL:%20%20huang.byron@cn.zim.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U43"/>
  <sheetViews>
    <sheetView tabSelected="1" workbookViewId="0">
      <selection activeCell="H25" sqref="H25"/>
    </sheetView>
  </sheetViews>
  <sheetFormatPr defaultRowHeight="15"/>
  <cols>
    <col min="1" max="1" width="17.42578125" style="254" customWidth="1"/>
    <col min="2" max="2" width="18.140625" style="254" customWidth="1"/>
    <col min="3" max="3" width="9.140625" style="254"/>
    <col min="4" max="4" width="13.140625" style="254" bestFit="1" customWidth="1"/>
    <col min="5" max="5" width="10.7109375" style="254" customWidth="1"/>
    <col min="6" max="7" width="9.140625" style="254"/>
    <col min="8" max="8" width="23.42578125" style="254" customWidth="1"/>
    <col min="9" max="10" width="9.140625" style="254"/>
    <col min="11" max="11" width="9.42578125" style="254" customWidth="1"/>
    <col min="12" max="12" width="12.28515625" style="254" customWidth="1"/>
    <col min="13" max="13" width="12.5703125" style="254" customWidth="1"/>
    <col min="14" max="14" width="21.7109375" style="254" customWidth="1"/>
    <col min="15" max="15" width="9.140625" style="254"/>
    <col min="16" max="16" width="11.5703125" style="254" customWidth="1"/>
    <col min="17" max="17" width="15.28515625" style="254" customWidth="1"/>
    <col min="18" max="18" width="21.85546875" style="254" bestFit="1" customWidth="1"/>
    <col min="19" max="19" width="24" style="254" bestFit="1" customWidth="1"/>
    <col min="20" max="20" width="18" style="254" bestFit="1" customWidth="1"/>
    <col min="21" max="16384" width="9.140625" style="254"/>
  </cols>
  <sheetData>
    <row r="2" spans="1:10" ht="15.75">
      <c r="A2" s="255" t="s">
        <v>397</v>
      </c>
      <c r="B2" s="256" t="s">
        <v>398</v>
      </c>
      <c r="C2" s="257" t="s">
        <v>399</v>
      </c>
      <c r="D2" s="257" t="s">
        <v>6</v>
      </c>
      <c r="E2" s="300" t="s">
        <v>10</v>
      </c>
      <c r="F2" s="301"/>
      <c r="G2" s="258" t="s">
        <v>400</v>
      </c>
      <c r="H2" s="257" t="s">
        <v>401</v>
      </c>
    </row>
    <row r="3" spans="1:10">
      <c r="A3" s="302" t="s">
        <v>402</v>
      </c>
      <c r="B3" s="259" t="s">
        <v>403</v>
      </c>
      <c r="C3" s="259" t="s">
        <v>447</v>
      </c>
      <c r="D3" s="260" t="s">
        <v>448</v>
      </c>
      <c r="E3" s="261">
        <v>45232</v>
      </c>
      <c r="F3" s="262" t="s">
        <v>407</v>
      </c>
      <c r="G3" s="262" t="s">
        <v>405</v>
      </c>
      <c r="H3" s="305" t="s">
        <v>406</v>
      </c>
      <c r="I3" s="263"/>
    </row>
    <row r="4" spans="1:10">
      <c r="A4" s="303"/>
      <c r="B4" s="259" t="s">
        <v>403</v>
      </c>
      <c r="C4" s="259" t="s">
        <v>449</v>
      </c>
      <c r="D4" s="260" t="s">
        <v>450</v>
      </c>
      <c r="E4" s="261">
        <v>45235</v>
      </c>
      <c r="F4" s="262" t="s">
        <v>404</v>
      </c>
      <c r="G4" s="262" t="s">
        <v>405</v>
      </c>
      <c r="H4" s="306"/>
    </row>
    <row r="5" spans="1:10">
      <c r="A5" s="303"/>
      <c r="B5" s="259" t="s">
        <v>403</v>
      </c>
      <c r="C5" s="259" t="s">
        <v>451</v>
      </c>
      <c r="D5" s="260" t="s">
        <v>452</v>
      </c>
      <c r="E5" s="261">
        <f>E3+7</f>
        <v>45239</v>
      </c>
      <c r="F5" s="262" t="s">
        <v>407</v>
      </c>
      <c r="G5" s="262" t="s">
        <v>405</v>
      </c>
      <c r="H5" s="306"/>
    </row>
    <row r="6" spans="1:10">
      <c r="A6" s="303"/>
      <c r="B6" s="259" t="s">
        <v>403</v>
      </c>
      <c r="C6" s="259" t="s">
        <v>453</v>
      </c>
      <c r="D6" s="260" t="s">
        <v>454</v>
      </c>
      <c r="E6" s="261">
        <f t="shared" ref="E6:E11" si="0">E4+7</f>
        <v>45242</v>
      </c>
      <c r="F6" s="262" t="s">
        <v>404</v>
      </c>
      <c r="G6" s="262" t="s">
        <v>405</v>
      </c>
      <c r="H6" s="306"/>
    </row>
    <row r="7" spans="1:10">
      <c r="A7" s="303"/>
      <c r="B7" s="259" t="s">
        <v>403</v>
      </c>
      <c r="C7" s="259" t="s">
        <v>455</v>
      </c>
      <c r="D7" s="260" t="s">
        <v>456</v>
      </c>
      <c r="E7" s="261">
        <f t="shared" si="0"/>
        <v>45246</v>
      </c>
      <c r="F7" s="262" t="s">
        <v>407</v>
      </c>
      <c r="G7" s="262" t="s">
        <v>405</v>
      </c>
      <c r="H7" s="306"/>
      <c r="J7" s="263"/>
    </row>
    <row r="8" spans="1:10">
      <c r="A8" s="303"/>
      <c r="B8" s="259" t="s">
        <v>403</v>
      </c>
      <c r="C8" s="259" t="s">
        <v>457</v>
      </c>
      <c r="D8" s="260" t="s">
        <v>458</v>
      </c>
      <c r="E8" s="261">
        <f t="shared" si="0"/>
        <v>45249</v>
      </c>
      <c r="F8" s="262" t="s">
        <v>404</v>
      </c>
      <c r="G8" s="262" t="s">
        <v>405</v>
      </c>
      <c r="H8" s="306"/>
      <c r="J8" s="263"/>
    </row>
    <row r="9" spans="1:10">
      <c r="A9" s="303"/>
      <c r="B9" s="259" t="s">
        <v>403</v>
      </c>
      <c r="C9" s="259" t="s">
        <v>459</v>
      </c>
      <c r="D9" s="260" t="s">
        <v>460</v>
      </c>
      <c r="E9" s="264">
        <f t="shared" si="0"/>
        <v>45253</v>
      </c>
      <c r="F9" s="262" t="s">
        <v>407</v>
      </c>
      <c r="G9" s="262" t="s">
        <v>405</v>
      </c>
      <c r="H9" s="306"/>
      <c r="J9" s="263"/>
    </row>
    <row r="10" spans="1:10">
      <c r="A10" s="303"/>
      <c r="B10" s="259" t="s">
        <v>403</v>
      </c>
      <c r="C10" s="259" t="s">
        <v>461</v>
      </c>
      <c r="D10" s="260" t="s">
        <v>462</v>
      </c>
      <c r="E10" s="261">
        <f t="shared" si="0"/>
        <v>45256</v>
      </c>
      <c r="F10" s="262" t="s">
        <v>404</v>
      </c>
      <c r="G10" s="262" t="s">
        <v>405</v>
      </c>
      <c r="H10" s="306"/>
      <c r="J10" s="263"/>
    </row>
    <row r="11" spans="1:10">
      <c r="A11" s="304"/>
      <c r="B11" s="259" t="s">
        <v>403</v>
      </c>
      <c r="C11" s="259" t="s">
        <v>463</v>
      </c>
      <c r="D11" s="260" t="s">
        <v>464</v>
      </c>
      <c r="E11" s="261">
        <f t="shared" si="0"/>
        <v>45260</v>
      </c>
      <c r="F11" s="262" t="s">
        <v>407</v>
      </c>
      <c r="G11" s="262" t="s">
        <v>405</v>
      </c>
      <c r="H11" s="307"/>
      <c r="J11" s="263"/>
    </row>
    <row r="12" spans="1:10">
      <c r="A12" s="308" t="s">
        <v>408</v>
      </c>
      <c r="B12" s="259" t="s">
        <v>412</v>
      </c>
      <c r="C12" s="259" t="s">
        <v>447</v>
      </c>
      <c r="D12" s="260" t="s">
        <v>465</v>
      </c>
      <c r="E12" s="265">
        <v>45231</v>
      </c>
      <c r="F12" s="262" t="s">
        <v>413</v>
      </c>
      <c r="G12" s="266" t="s">
        <v>410</v>
      </c>
      <c r="H12" s="305" t="s">
        <v>411</v>
      </c>
      <c r="I12" s="267"/>
      <c r="J12" s="267"/>
    </row>
    <row r="13" spans="1:10">
      <c r="A13" s="308"/>
      <c r="B13" s="259" t="s">
        <v>409</v>
      </c>
      <c r="C13" s="259" t="s">
        <v>471</v>
      </c>
      <c r="D13" s="260" t="s">
        <v>470</v>
      </c>
      <c r="E13" s="265">
        <v>45235</v>
      </c>
      <c r="F13" s="262" t="s">
        <v>404</v>
      </c>
      <c r="G13" s="266" t="s">
        <v>410</v>
      </c>
      <c r="H13" s="306"/>
      <c r="I13" s="267"/>
      <c r="J13" s="267"/>
    </row>
    <row r="14" spans="1:10">
      <c r="A14" s="308"/>
      <c r="B14" s="259" t="s">
        <v>412</v>
      </c>
      <c r="C14" s="259" t="s">
        <v>451</v>
      </c>
      <c r="D14" s="260" t="s">
        <v>466</v>
      </c>
      <c r="E14" s="265">
        <f t="shared" ref="E14:E20" si="1">E12+7</f>
        <v>45238</v>
      </c>
      <c r="F14" s="262" t="s">
        <v>446</v>
      </c>
      <c r="G14" s="266" t="s">
        <v>410</v>
      </c>
      <c r="H14" s="306"/>
    </row>
    <row r="15" spans="1:10">
      <c r="A15" s="308"/>
      <c r="B15" s="259" t="s">
        <v>409</v>
      </c>
      <c r="C15" s="259" t="s">
        <v>472</v>
      </c>
      <c r="D15" s="260" t="s">
        <v>473</v>
      </c>
      <c r="E15" s="265">
        <v>45242</v>
      </c>
      <c r="F15" s="262" t="s">
        <v>404</v>
      </c>
      <c r="G15" s="266" t="s">
        <v>410</v>
      </c>
      <c r="H15" s="306"/>
    </row>
    <row r="16" spans="1:10">
      <c r="A16" s="308"/>
      <c r="B16" s="259" t="s">
        <v>412</v>
      </c>
      <c r="C16" s="259" t="s">
        <v>455</v>
      </c>
      <c r="D16" s="260" t="s">
        <v>467</v>
      </c>
      <c r="E16" s="265">
        <f t="shared" si="1"/>
        <v>45245</v>
      </c>
      <c r="F16" s="262" t="s">
        <v>413</v>
      </c>
      <c r="G16" s="266" t="s">
        <v>410</v>
      </c>
      <c r="H16" s="306"/>
    </row>
    <row r="17" spans="1:8">
      <c r="A17" s="308"/>
      <c r="B17" s="259" t="s">
        <v>409</v>
      </c>
      <c r="C17" s="259" t="s">
        <v>474</v>
      </c>
      <c r="D17" s="260" t="s">
        <v>475</v>
      </c>
      <c r="E17" s="265">
        <v>45249</v>
      </c>
      <c r="F17" s="262" t="s">
        <v>404</v>
      </c>
      <c r="G17" s="266" t="s">
        <v>410</v>
      </c>
      <c r="H17" s="306"/>
    </row>
    <row r="18" spans="1:8">
      <c r="A18" s="308"/>
      <c r="B18" s="259" t="s">
        <v>412</v>
      </c>
      <c r="C18" s="259" t="s">
        <v>459</v>
      </c>
      <c r="D18" s="260" t="s">
        <v>468</v>
      </c>
      <c r="E18" s="268">
        <f t="shared" si="1"/>
        <v>45252</v>
      </c>
      <c r="F18" s="262" t="s">
        <v>413</v>
      </c>
      <c r="G18" s="266" t="s">
        <v>410</v>
      </c>
      <c r="H18" s="306"/>
    </row>
    <row r="19" spans="1:8">
      <c r="A19" s="308"/>
      <c r="B19" s="259" t="s">
        <v>409</v>
      </c>
      <c r="C19" s="259" t="s">
        <v>476</v>
      </c>
      <c r="D19" s="260" t="s">
        <v>477</v>
      </c>
      <c r="E19" s="268">
        <v>45256</v>
      </c>
      <c r="F19" s="262" t="s">
        <v>404</v>
      </c>
      <c r="G19" s="266" t="s">
        <v>410</v>
      </c>
      <c r="H19" s="306"/>
    </row>
    <row r="20" spans="1:8">
      <c r="A20" s="308"/>
      <c r="B20" s="259" t="s">
        <v>412</v>
      </c>
      <c r="C20" s="259" t="s">
        <v>463</v>
      </c>
      <c r="D20" s="260" t="s">
        <v>469</v>
      </c>
      <c r="E20" s="268">
        <f t="shared" si="1"/>
        <v>45259</v>
      </c>
      <c r="F20" s="262" t="s">
        <v>413</v>
      </c>
      <c r="G20" s="266" t="s">
        <v>410</v>
      </c>
      <c r="H20" s="307"/>
    </row>
    <row r="21" spans="1:8">
      <c r="A21" s="270"/>
      <c r="B21" s="271"/>
      <c r="C21" s="271"/>
      <c r="D21" s="272"/>
      <c r="E21" s="273"/>
      <c r="F21" s="274"/>
      <c r="G21" s="274"/>
      <c r="H21" s="269"/>
    </row>
    <row r="22" spans="1:8">
      <c r="A22" s="270"/>
      <c r="B22" s="271"/>
      <c r="C22" s="271"/>
      <c r="D22" s="272"/>
      <c r="E22" s="273"/>
      <c r="F22" s="274"/>
      <c r="G22" s="274"/>
      <c r="H22" s="269"/>
    </row>
    <row r="23" spans="1:8">
      <c r="A23" s="270"/>
      <c r="B23" s="271"/>
      <c r="C23" s="271"/>
      <c r="D23" s="272"/>
      <c r="E23" s="273"/>
      <c r="F23" s="274"/>
      <c r="G23" s="274"/>
      <c r="H23" s="269"/>
    </row>
    <row r="24" spans="1:8">
      <c r="A24" s="270"/>
      <c r="B24" s="271"/>
      <c r="C24" s="271"/>
      <c r="D24" s="272"/>
      <c r="E24" s="273"/>
      <c r="F24" s="274"/>
      <c r="G24" s="274"/>
      <c r="H24" s="269"/>
    </row>
    <row r="25" spans="1:8">
      <c r="A25" s="275"/>
      <c r="B25" s="276"/>
      <c r="C25" s="277"/>
      <c r="D25" s="277"/>
      <c r="E25" s="278"/>
      <c r="F25" s="278"/>
      <c r="G25" s="279"/>
      <c r="H25" s="280"/>
    </row>
    <row r="26" spans="1:8">
      <c r="A26" s="281" t="s">
        <v>422</v>
      </c>
    </row>
    <row r="27" spans="1:8">
      <c r="A27" s="282" t="s">
        <v>423</v>
      </c>
    </row>
    <row r="28" spans="1:8">
      <c r="A28" s="283" t="s">
        <v>424</v>
      </c>
    </row>
    <row r="29" spans="1:8">
      <c r="A29" s="283" t="s">
        <v>425</v>
      </c>
    </row>
    <row r="30" spans="1:8">
      <c r="A30" s="283" t="s">
        <v>426</v>
      </c>
    </row>
    <row r="31" spans="1:8">
      <c r="A31" s="284" t="s">
        <v>427</v>
      </c>
    </row>
    <row r="32" spans="1:8">
      <c r="A32" s="284" t="s">
        <v>428</v>
      </c>
    </row>
    <row r="37" spans="12:21" ht="21">
      <c r="L37" s="285" t="s">
        <v>429</v>
      </c>
      <c r="M37" s="286"/>
      <c r="N37" s="287"/>
      <c r="O37" s="288"/>
      <c r="P37" s="288"/>
      <c r="Q37" s="288"/>
      <c r="R37" s="288"/>
      <c r="S37" s="288"/>
      <c r="T37" s="289" t="s">
        <v>430</v>
      </c>
      <c r="U37" s="290"/>
    </row>
    <row r="38" spans="12:21" ht="17.25">
      <c r="L38" s="291" t="s">
        <v>397</v>
      </c>
      <c r="M38" s="291" t="s">
        <v>431</v>
      </c>
      <c r="N38" s="291" t="s">
        <v>432</v>
      </c>
      <c r="O38" s="291" t="s">
        <v>399</v>
      </c>
      <c r="P38" s="298" t="s">
        <v>6</v>
      </c>
      <c r="Q38" s="291" t="s">
        <v>433</v>
      </c>
      <c r="R38" s="291" t="s">
        <v>434</v>
      </c>
      <c r="S38" s="291" t="s">
        <v>435</v>
      </c>
      <c r="T38" s="291" t="s">
        <v>436</v>
      </c>
      <c r="U38" s="291" t="s">
        <v>437</v>
      </c>
    </row>
    <row r="39" spans="12:21" ht="17.25">
      <c r="L39" s="291"/>
      <c r="M39" s="291" t="s">
        <v>438</v>
      </c>
      <c r="N39" s="291"/>
      <c r="O39" s="291" t="s">
        <v>439</v>
      </c>
      <c r="P39" s="299"/>
      <c r="Q39" s="291" t="s">
        <v>440</v>
      </c>
      <c r="R39" s="291" t="s">
        <v>441</v>
      </c>
      <c r="S39" s="291" t="s">
        <v>442</v>
      </c>
      <c r="T39" s="291" t="s">
        <v>443</v>
      </c>
      <c r="U39" s="292"/>
    </row>
    <row r="40" spans="12:21" ht="33">
      <c r="L40" s="293" t="s">
        <v>444</v>
      </c>
      <c r="M40" s="293" t="s">
        <v>445</v>
      </c>
      <c r="N40" s="293" t="s">
        <v>414</v>
      </c>
      <c r="O40" s="293" t="s">
        <v>415</v>
      </c>
      <c r="P40" s="293"/>
      <c r="Q40" s="294">
        <v>45207</v>
      </c>
      <c r="R40" s="295"/>
      <c r="S40" s="295"/>
      <c r="T40" s="295"/>
      <c r="U40" s="296"/>
    </row>
    <row r="41" spans="12:21" ht="33">
      <c r="L41" s="293" t="s">
        <v>444</v>
      </c>
      <c r="M41" s="293" t="s">
        <v>445</v>
      </c>
      <c r="N41" s="293" t="s">
        <v>414</v>
      </c>
      <c r="O41" s="293" t="s">
        <v>416</v>
      </c>
      <c r="P41" s="293" t="s">
        <v>417</v>
      </c>
      <c r="Q41" s="294">
        <v>45214</v>
      </c>
      <c r="R41" s="295">
        <f>Q41-"12:00"</f>
        <v>45213.5</v>
      </c>
      <c r="S41" s="295">
        <f>R41-"18:00"</f>
        <v>45212.75</v>
      </c>
      <c r="T41" s="295">
        <f>R41</f>
        <v>45213.5</v>
      </c>
      <c r="U41" s="297"/>
    </row>
    <row r="42" spans="12:21" ht="33">
      <c r="L42" s="293" t="s">
        <v>444</v>
      </c>
      <c r="M42" s="293" t="s">
        <v>445</v>
      </c>
      <c r="N42" s="293" t="s">
        <v>414</v>
      </c>
      <c r="O42" s="293" t="s">
        <v>418</v>
      </c>
      <c r="P42" s="293" t="s">
        <v>419</v>
      </c>
      <c r="Q42" s="294">
        <v>45221</v>
      </c>
      <c r="R42" s="295">
        <f>Q42-"12:00"</f>
        <v>45220.5</v>
      </c>
      <c r="S42" s="295">
        <f>R42-"18:00"</f>
        <v>45219.75</v>
      </c>
      <c r="T42" s="295">
        <f>R42</f>
        <v>45220.5</v>
      </c>
      <c r="U42" s="297"/>
    </row>
    <row r="43" spans="12:21" ht="33">
      <c r="L43" s="293" t="s">
        <v>444</v>
      </c>
      <c r="M43" s="293" t="s">
        <v>445</v>
      </c>
      <c r="N43" s="293" t="s">
        <v>414</v>
      </c>
      <c r="O43" s="293" t="s">
        <v>420</v>
      </c>
      <c r="P43" s="293" t="s">
        <v>421</v>
      </c>
      <c r="Q43" s="294">
        <v>45228</v>
      </c>
      <c r="R43" s="295">
        <f>Q43-"12:00"</f>
        <v>45227.5</v>
      </c>
      <c r="S43" s="295">
        <f>R43-"18:00"</f>
        <v>45226.75</v>
      </c>
      <c r="T43" s="295">
        <f>R43</f>
        <v>45227.5</v>
      </c>
      <c r="U43" s="297"/>
    </row>
  </sheetData>
  <mergeCells count="6">
    <mergeCell ref="P38:P39"/>
    <mergeCell ref="E2:F2"/>
    <mergeCell ref="A3:A11"/>
    <mergeCell ref="H3:H11"/>
    <mergeCell ref="A12:A20"/>
    <mergeCell ref="H12:H20"/>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P334"/>
  <sheetViews>
    <sheetView showGridLines="0" topLeftCell="A106" workbookViewId="0">
      <selection activeCell="I10" sqref="I10"/>
    </sheetView>
  </sheetViews>
  <sheetFormatPr defaultColWidth="9.28515625" defaultRowHeight="15"/>
  <cols>
    <col min="1" max="1" width="40.28515625" style="224" customWidth="1"/>
    <col min="2" max="2" width="13.7109375" style="231" customWidth="1"/>
    <col min="3" max="3" width="12.7109375" style="220" customWidth="1"/>
    <col min="4" max="4" width="23.7109375" style="220" customWidth="1"/>
    <col min="5" max="5" width="10.42578125" style="220" customWidth="1"/>
    <col min="6" max="6" width="12" style="220" customWidth="1"/>
    <col min="7" max="7" width="10.7109375" style="220" customWidth="1"/>
    <col min="8" max="8" width="40.140625" style="220" customWidth="1"/>
    <col min="9" max="9" width="28.85546875" style="224" customWidth="1"/>
    <col min="10" max="10" width="33.7109375" style="224" customWidth="1"/>
    <col min="11" max="11" width="36.28515625" style="224" customWidth="1"/>
    <col min="12" max="12" width="26" style="224" customWidth="1"/>
    <col min="13" max="13" width="19.7109375" style="224" customWidth="1"/>
    <col min="14" max="14" width="18.7109375" style="224" customWidth="1"/>
    <col min="15" max="15" width="18.7109375" style="220" customWidth="1"/>
    <col min="16" max="16384" width="9.28515625" style="220"/>
  </cols>
  <sheetData>
    <row r="1" spans="1:14" s="221" customFormat="1" ht="15" customHeight="1" thickBot="1">
      <c r="A1" s="327" t="s">
        <v>0</v>
      </c>
      <c r="B1" s="97" t="s">
        <v>1</v>
      </c>
      <c r="C1" s="97"/>
      <c r="D1" s="97"/>
      <c r="E1" s="97"/>
      <c r="F1" s="97"/>
      <c r="G1" s="97"/>
      <c r="H1" s="97"/>
      <c r="I1" s="97"/>
      <c r="J1" s="98"/>
      <c r="K1" s="14"/>
      <c r="L1" s="14"/>
      <c r="M1" s="14"/>
      <c r="N1" s="2"/>
    </row>
    <row r="2" spans="1:14" s="221" customFormat="1" ht="15" customHeight="1" thickBot="1">
      <c r="A2" s="327"/>
      <c r="B2" s="92" t="s">
        <v>2</v>
      </c>
      <c r="C2" s="92"/>
      <c r="D2" s="92"/>
      <c r="E2" s="92"/>
      <c r="F2" s="92"/>
      <c r="G2" s="92"/>
      <c r="H2" s="92"/>
      <c r="I2" s="92"/>
      <c r="J2" s="93"/>
      <c r="K2" s="14"/>
      <c r="L2" s="14"/>
      <c r="M2" s="14"/>
      <c r="N2" s="2"/>
    </row>
    <row r="3" spans="1:14" s="221" customFormat="1" ht="15" customHeight="1">
      <c r="A3" s="327"/>
      <c r="B3" s="94" t="s">
        <v>3</v>
      </c>
      <c r="C3" s="95"/>
      <c r="D3" s="95"/>
      <c r="E3" s="95"/>
      <c r="F3" s="95"/>
      <c r="G3" s="95"/>
      <c r="H3" s="95"/>
      <c r="I3" s="95"/>
      <c r="J3" s="96"/>
      <c r="K3" s="14"/>
      <c r="L3" s="14"/>
      <c r="M3" s="14"/>
      <c r="N3" s="2"/>
    </row>
    <row r="4" spans="1:14" s="221" customFormat="1" ht="15.75">
      <c r="A4" s="319" t="s">
        <v>4</v>
      </c>
      <c r="B4" s="320" t="s">
        <v>5</v>
      </c>
      <c r="C4" s="321" t="s">
        <v>6</v>
      </c>
      <c r="D4" s="322" t="s">
        <v>7</v>
      </c>
      <c r="E4" s="322" t="s">
        <v>8</v>
      </c>
      <c r="F4" s="322" t="s">
        <v>9</v>
      </c>
      <c r="G4" s="72" t="s">
        <v>10</v>
      </c>
      <c r="H4" s="324" t="s">
        <v>11</v>
      </c>
      <c r="I4" s="73" t="s">
        <v>12</v>
      </c>
      <c r="J4" s="80" t="s">
        <v>13</v>
      </c>
      <c r="K4" s="14"/>
      <c r="L4" s="14"/>
      <c r="M4" s="14"/>
      <c r="N4" s="2"/>
    </row>
    <row r="5" spans="1:14" s="221" customFormat="1" ht="31.5">
      <c r="A5" s="319"/>
      <c r="B5" s="320"/>
      <c r="C5" s="321"/>
      <c r="D5" s="322"/>
      <c r="E5" s="322"/>
      <c r="F5" s="322"/>
      <c r="G5" s="71" t="s">
        <v>14</v>
      </c>
      <c r="H5" s="324"/>
      <c r="I5" s="74" t="s">
        <v>15</v>
      </c>
      <c r="J5" s="81" t="s">
        <v>16</v>
      </c>
      <c r="K5" s="14"/>
      <c r="L5" s="14"/>
      <c r="M5" s="14"/>
      <c r="N5" s="2"/>
    </row>
    <row r="6" spans="1:14" s="222" customFormat="1" ht="15.6" customHeight="1">
      <c r="A6" s="84" t="s">
        <v>342</v>
      </c>
      <c r="B6" s="70" t="s">
        <v>85</v>
      </c>
      <c r="C6" s="69" t="s">
        <v>86</v>
      </c>
      <c r="D6" s="65">
        <v>45228</v>
      </c>
      <c r="E6" s="65">
        <v>45228</v>
      </c>
      <c r="F6" s="65">
        <v>45227</v>
      </c>
      <c r="G6" s="66">
        <v>45231</v>
      </c>
      <c r="H6" s="67" t="s">
        <v>326</v>
      </c>
      <c r="I6" s="68">
        <v>45239</v>
      </c>
      <c r="J6" s="83">
        <f t="shared" ref="J6:J11" si="0">I6+10</f>
        <v>45249</v>
      </c>
      <c r="K6" s="34"/>
      <c r="L6" s="46"/>
      <c r="M6" s="46"/>
      <c r="N6" s="2"/>
    </row>
    <row r="7" spans="1:14" s="222" customFormat="1" ht="15.75">
      <c r="A7" s="84" t="s">
        <v>18</v>
      </c>
      <c r="B7" s="64">
        <v>9406180</v>
      </c>
      <c r="C7" s="69" t="s">
        <v>19</v>
      </c>
      <c r="D7" s="65">
        <f t="shared" ref="D7:D11" si="1">G7-2</f>
        <v>45236</v>
      </c>
      <c r="E7" s="65">
        <f t="shared" ref="E7:E11" si="2">G7-2</f>
        <v>45236</v>
      </c>
      <c r="F7" s="65">
        <f t="shared" ref="F7:F11" si="3">G7-3</f>
        <v>45235</v>
      </c>
      <c r="G7" s="66">
        <f>G6+7</f>
        <v>45238</v>
      </c>
      <c r="H7" s="67" t="s">
        <v>274</v>
      </c>
      <c r="I7" s="68">
        <v>45243</v>
      </c>
      <c r="J7" s="83">
        <f t="shared" si="0"/>
        <v>45253</v>
      </c>
      <c r="K7" s="14"/>
      <c r="L7" s="46"/>
      <c r="M7" s="46"/>
      <c r="N7" s="2"/>
    </row>
    <row r="8" spans="1:14" s="222" customFormat="1" ht="15.75">
      <c r="A8" s="82" t="s">
        <v>335</v>
      </c>
      <c r="B8" s="64">
        <v>9324849</v>
      </c>
      <c r="C8" s="63" t="s">
        <v>117</v>
      </c>
      <c r="D8" s="65">
        <f t="shared" si="1"/>
        <v>45243</v>
      </c>
      <c r="E8" s="65">
        <f t="shared" si="2"/>
        <v>45243</v>
      </c>
      <c r="F8" s="65">
        <f t="shared" si="3"/>
        <v>45242</v>
      </c>
      <c r="G8" s="66">
        <f t="shared" ref="G8:G11" si="4">G7+7</f>
        <v>45245</v>
      </c>
      <c r="H8" s="67" t="s">
        <v>340</v>
      </c>
      <c r="I8" s="68">
        <v>45251</v>
      </c>
      <c r="J8" s="83">
        <f t="shared" si="0"/>
        <v>45261</v>
      </c>
      <c r="K8" s="14"/>
      <c r="L8" s="46"/>
      <c r="M8" s="46"/>
      <c r="N8" s="2"/>
    </row>
    <row r="9" spans="1:14" s="222" customFormat="1" ht="15.75">
      <c r="A9" s="84" t="s">
        <v>336</v>
      </c>
      <c r="B9" s="70">
        <v>9437385</v>
      </c>
      <c r="C9" s="69" t="s">
        <v>266</v>
      </c>
      <c r="D9" s="65">
        <f t="shared" si="1"/>
        <v>45250</v>
      </c>
      <c r="E9" s="65">
        <f t="shared" si="2"/>
        <v>45250</v>
      </c>
      <c r="F9" s="65">
        <f t="shared" si="3"/>
        <v>45249</v>
      </c>
      <c r="G9" s="66">
        <f t="shared" si="4"/>
        <v>45252</v>
      </c>
      <c r="H9" s="67" t="s">
        <v>339</v>
      </c>
      <c r="I9" s="68">
        <f t="shared" ref="I9" si="5">I8+7</f>
        <v>45258</v>
      </c>
      <c r="J9" s="83">
        <f t="shared" si="0"/>
        <v>45268</v>
      </c>
      <c r="K9" s="14"/>
      <c r="L9" s="46"/>
      <c r="M9" s="46"/>
      <c r="N9" s="2"/>
    </row>
    <row r="10" spans="1:14" s="222" customFormat="1" ht="15.75">
      <c r="A10" s="84" t="s">
        <v>337</v>
      </c>
      <c r="B10" s="70" t="s">
        <v>276</v>
      </c>
      <c r="C10" s="69" t="s">
        <v>268</v>
      </c>
      <c r="D10" s="65">
        <f t="shared" si="1"/>
        <v>45257</v>
      </c>
      <c r="E10" s="65">
        <f t="shared" si="2"/>
        <v>45257</v>
      </c>
      <c r="F10" s="65">
        <f t="shared" si="3"/>
        <v>45256</v>
      </c>
      <c r="G10" s="66">
        <f t="shared" si="4"/>
        <v>45259</v>
      </c>
      <c r="H10" s="67" t="s">
        <v>341</v>
      </c>
      <c r="I10" s="68">
        <v>45272</v>
      </c>
      <c r="J10" s="83">
        <f t="shared" si="0"/>
        <v>45282</v>
      </c>
      <c r="K10" s="14"/>
      <c r="L10" s="46"/>
      <c r="M10" s="46"/>
      <c r="N10" s="2"/>
    </row>
    <row r="11" spans="1:14" s="222" customFormat="1" ht="15.75">
      <c r="A11" s="84" t="s">
        <v>338</v>
      </c>
      <c r="B11" s="64" t="s">
        <v>277</v>
      </c>
      <c r="C11" s="69" t="s">
        <v>270</v>
      </c>
      <c r="D11" s="65">
        <f t="shared" si="1"/>
        <v>45264</v>
      </c>
      <c r="E11" s="65">
        <f t="shared" si="2"/>
        <v>45264</v>
      </c>
      <c r="F11" s="65">
        <f t="shared" si="3"/>
        <v>45263</v>
      </c>
      <c r="G11" s="66">
        <f t="shared" si="4"/>
        <v>45266</v>
      </c>
      <c r="H11" s="67" t="s">
        <v>341</v>
      </c>
      <c r="I11" s="68">
        <v>45272</v>
      </c>
      <c r="J11" s="83">
        <f t="shared" si="0"/>
        <v>45282</v>
      </c>
      <c r="K11" s="14"/>
      <c r="L11" s="46"/>
      <c r="M11" s="46"/>
      <c r="N11" s="2"/>
    </row>
    <row r="12" spans="1:14" s="221" customFormat="1" ht="15" customHeight="1">
      <c r="A12" s="325" t="s">
        <v>20</v>
      </c>
      <c r="B12" s="325"/>
      <c r="C12" s="325"/>
      <c r="D12" s="325"/>
      <c r="E12" s="325"/>
      <c r="F12" s="325"/>
      <c r="G12" s="325"/>
      <c r="H12" s="325"/>
      <c r="I12" s="325"/>
      <c r="J12" s="326"/>
      <c r="K12" s="14"/>
      <c r="L12" s="14"/>
      <c r="M12" s="14"/>
      <c r="N12" s="2"/>
    </row>
    <row r="13" spans="1:14" s="221" customFormat="1" ht="15" customHeight="1">
      <c r="A13" s="325" t="s">
        <v>21</v>
      </c>
      <c r="B13" s="325"/>
      <c r="C13" s="325"/>
      <c r="D13" s="325"/>
      <c r="E13" s="325"/>
      <c r="F13" s="325"/>
      <c r="G13" s="325"/>
      <c r="H13" s="325"/>
      <c r="I13" s="325"/>
      <c r="J13" s="326"/>
      <c r="K13" s="14"/>
      <c r="L13" s="14"/>
      <c r="M13" s="14"/>
      <c r="N13" s="2"/>
    </row>
    <row r="14" spans="1:14" s="221" customFormat="1" ht="15" customHeight="1">
      <c r="A14" s="325" t="s">
        <v>22</v>
      </c>
      <c r="B14" s="325"/>
      <c r="C14" s="325"/>
      <c r="D14" s="325"/>
      <c r="E14" s="325"/>
      <c r="F14" s="325"/>
      <c r="G14" s="325"/>
      <c r="H14" s="325"/>
      <c r="I14" s="325"/>
      <c r="J14" s="326"/>
      <c r="K14" s="14"/>
      <c r="L14" s="14"/>
      <c r="M14" s="14"/>
      <c r="N14" s="2"/>
    </row>
    <row r="15" spans="1:14" s="221" customFormat="1" ht="15" customHeight="1">
      <c r="A15" s="325" t="s">
        <v>23</v>
      </c>
      <c r="B15" s="325"/>
      <c r="C15" s="325"/>
      <c r="D15" s="325"/>
      <c r="E15" s="325"/>
      <c r="F15" s="325"/>
      <c r="G15" s="325"/>
      <c r="H15" s="325"/>
      <c r="I15" s="325"/>
      <c r="J15" s="326"/>
      <c r="K15" s="14"/>
      <c r="L15" s="14"/>
      <c r="M15" s="14"/>
      <c r="N15" s="2"/>
    </row>
    <row r="16" spans="1:14" s="221" customFormat="1" ht="15" customHeight="1">
      <c r="A16" s="325" t="s">
        <v>24</v>
      </c>
      <c r="B16" s="325"/>
      <c r="C16" s="325"/>
      <c r="D16" s="325"/>
      <c r="E16" s="325"/>
      <c r="F16" s="325"/>
      <c r="G16" s="325"/>
      <c r="H16" s="325"/>
      <c r="I16" s="325"/>
      <c r="J16" s="326"/>
      <c r="K16" s="14"/>
      <c r="L16" s="14"/>
      <c r="M16" s="14"/>
      <c r="N16" s="2"/>
    </row>
    <row r="17" spans="1:16" s="221" customFormat="1" ht="15" customHeight="1" thickBot="1">
      <c r="A17" s="332" t="s">
        <v>25</v>
      </c>
      <c r="B17" s="332"/>
      <c r="C17" s="332"/>
      <c r="D17" s="332"/>
      <c r="E17" s="332"/>
      <c r="F17" s="332"/>
      <c r="G17" s="332"/>
      <c r="H17" s="332"/>
      <c r="I17" s="332"/>
      <c r="J17" s="333"/>
      <c r="K17" s="14"/>
      <c r="L17" s="14"/>
      <c r="M17" s="14"/>
      <c r="N17" s="8"/>
      <c r="O17" s="8"/>
      <c r="P17" s="8"/>
    </row>
    <row r="18" spans="1:16" s="223" customFormat="1" ht="15" customHeight="1" thickBot="1">
      <c r="A18" s="7"/>
      <c r="B18" s="51"/>
      <c r="C18" s="7"/>
      <c r="D18" s="7"/>
      <c r="E18" s="7"/>
      <c r="F18" s="7"/>
      <c r="G18" s="7"/>
      <c r="H18" s="7"/>
      <c r="I18" s="7"/>
      <c r="J18" s="20"/>
      <c r="K18" s="20"/>
      <c r="L18" s="22"/>
      <c r="M18" s="22"/>
      <c r="N18" s="22"/>
      <c r="O18" s="9"/>
      <c r="P18" s="9"/>
    </row>
    <row r="19" spans="1:16" hidden="1">
      <c r="A19" s="334" t="s">
        <v>26</v>
      </c>
      <c r="B19" s="335" t="s">
        <v>27</v>
      </c>
      <c r="C19" s="335"/>
      <c r="D19" s="335"/>
      <c r="E19" s="335"/>
      <c r="F19" s="335"/>
      <c r="G19" s="335"/>
      <c r="H19" s="335"/>
      <c r="I19" s="335"/>
      <c r="J19" s="2"/>
      <c r="K19" s="2"/>
      <c r="L19" s="2"/>
      <c r="M19" s="2"/>
      <c r="N19" s="2"/>
      <c r="O19" s="1"/>
      <c r="P19" s="1"/>
    </row>
    <row r="20" spans="1:16" hidden="1">
      <c r="A20" s="334"/>
      <c r="B20" s="335" t="s">
        <v>28</v>
      </c>
      <c r="C20" s="335"/>
      <c r="D20" s="335"/>
      <c r="E20" s="335"/>
      <c r="F20" s="335"/>
      <c r="G20" s="335"/>
      <c r="H20" s="335"/>
      <c r="I20" s="335"/>
      <c r="J20" s="2"/>
      <c r="K20" s="2"/>
      <c r="L20" s="2"/>
      <c r="M20" s="2"/>
      <c r="N20" s="2"/>
      <c r="O20" s="1"/>
      <c r="P20" s="1"/>
    </row>
    <row r="21" spans="1:16" hidden="1">
      <c r="A21" s="334"/>
      <c r="B21" s="335" t="s">
        <v>29</v>
      </c>
      <c r="C21" s="335"/>
      <c r="D21" s="335"/>
      <c r="E21" s="335"/>
      <c r="F21" s="335"/>
      <c r="G21" s="335"/>
      <c r="H21" s="335"/>
      <c r="I21" s="335"/>
      <c r="J21" s="2"/>
      <c r="K21" s="2"/>
      <c r="L21" s="2"/>
      <c r="M21" s="2"/>
      <c r="N21" s="2"/>
      <c r="O21" s="1"/>
      <c r="P21" s="1"/>
    </row>
    <row r="22" spans="1:16" hidden="1">
      <c r="A22" s="328" t="s">
        <v>4</v>
      </c>
      <c r="B22" s="329" t="s">
        <v>5</v>
      </c>
      <c r="C22" s="328" t="s">
        <v>6</v>
      </c>
      <c r="D22" s="330" t="s">
        <v>7</v>
      </c>
      <c r="E22" s="330" t="s">
        <v>30</v>
      </c>
      <c r="F22" s="331" t="s">
        <v>31</v>
      </c>
      <c r="G22" s="30" t="s">
        <v>10</v>
      </c>
      <c r="H22" s="30" t="s">
        <v>13</v>
      </c>
      <c r="I22" s="30" t="s">
        <v>13</v>
      </c>
      <c r="J22" s="2"/>
      <c r="K22" s="2"/>
      <c r="L22" s="2"/>
      <c r="M22" s="2"/>
      <c r="N22" s="2"/>
      <c r="O22" s="1"/>
      <c r="P22" s="1"/>
    </row>
    <row r="23" spans="1:16" ht="30" hidden="1">
      <c r="A23" s="328"/>
      <c r="B23" s="329"/>
      <c r="C23" s="328"/>
      <c r="D23" s="330"/>
      <c r="E23" s="330"/>
      <c r="F23" s="331"/>
      <c r="G23" s="31" t="s">
        <v>14</v>
      </c>
      <c r="H23" s="30" t="s">
        <v>32</v>
      </c>
      <c r="I23" s="30" t="s">
        <v>33</v>
      </c>
      <c r="J23" s="2"/>
      <c r="K23" s="2"/>
      <c r="L23" s="2"/>
      <c r="M23" s="2"/>
      <c r="N23" s="2"/>
      <c r="O23" s="1"/>
      <c r="P23" s="1"/>
    </row>
    <row r="24" spans="1:16" hidden="1">
      <c r="A24" s="40"/>
      <c r="B24" s="54"/>
      <c r="C24" s="40"/>
      <c r="D24" s="29">
        <f>G24-1</f>
        <v>44991</v>
      </c>
      <c r="E24" s="41">
        <f>G24-1</f>
        <v>44991</v>
      </c>
      <c r="F24" s="42">
        <f>G24-2</f>
        <v>44990</v>
      </c>
      <c r="G24" s="43">
        <v>44992</v>
      </c>
      <c r="H24" s="42">
        <f>G24+14</f>
        <v>45006</v>
      </c>
      <c r="I24" s="45"/>
      <c r="J24" s="2"/>
      <c r="K24" s="2"/>
      <c r="L24" s="2"/>
      <c r="M24" s="2"/>
      <c r="N24" s="2"/>
      <c r="O24" s="1"/>
      <c r="P24" s="1"/>
    </row>
    <row r="25" spans="1:16" hidden="1">
      <c r="A25" s="47"/>
      <c r="B25" s="55"/>
      <c r="C25" s="47"/>
      <c r="D25" s="28"/>
      <c r="E25" s="39"/>
      <c r="F25" s="44"/>
      <c r="G25" s="48"/>
      <c r="H25" s="42"/>
      <c r="I25" s="45"/>
      <c r="J25" s="2"/>
      <c r="K25" s="2"/>
      <c r="L25" s="2"/>
      <c r="M25" s="2"/>
      <c r="N25" s="2"/>
      <c r="O25" s="1"/>
      <c r="P25" s="1"/>
    </row>
    <row r="26" spans="1:16" hidden="1">
      <c r="A26" s="40"/>
      <c r="B26" s="54"/>
      <c r="C26" s="40"/>
      <c r="D26" s="41"/>
      <c r="E26" s="41"/>
      <c r="F26" s="42"/>
      <c r="G26" s="43"/>
      <c r="H26" s="42"/>
      <c r="I26" s="35"/>
      <c r="J26" s="2"/>
      <c r="K26" s="2"/>
      <c r="L26" s="2"/>
      <c r="M26" s="2"/>
      <c r="N26" s="2"/>
      <c r="O26" s="1"/>
      <c r="P26" s="1"/>
    </row>
    <row r="27" spans="1:16" hidden="1">
      <c r="A27" s="40"/>
      <c r="B27" s="54"/>
      <c r="C27" s="40"/>
      <c r="D27" s="41"/>
      <c r="E27" s="41"/>
      <c r="F27" s="42"/>
      <c r="G27" s="43"/>
      <c r="H27" s="42"/>
      <c r="I27" s="35"/>
      <c r="J27" s="2"/>
      <c r="K27" s="2"/>
      <c r="L27" s="2"/>
      <c r="M27" s="2"/>
      <c r="N27" s="2"/>
      <c r="O27" s="1"/>
      <c r="P27" s="1"/>
    </row>
    <row r="28" spans="1:16" s="224" customFormat="1" hidden="1">
      <c r="A28" s="336" t="s">
        <v>34</v>
      </c>
      <c r="B28" s="336"/>
      <c r="C28" s="336"/>
      <c r="D28" s="336"/>
      <c r="E28" s="336"/>
      <c r="F28" s="336"/>
      <c r="G28" s="336"/>
      <c r="H28" s="336"/>
      <c r="I28" s="33"/>
      <c r="J28" s="2"/>
      <c r="K28" s="2"/>
      <c r="L28" s="2"/>
      <c r="M28" s="2"/>
      <c r="N28" s="2"/>
      <c r="O28" s="1"/>
      <c r="P28" s="1"/>
    </row>
    <row r="29" spans="1:16" hidden="1">
      <c r="A29" s="336" t="s">
        <v>35</v>
      </c>
      <c r="B29" s="336"/>
      <c r="C29" s="336"/>
      <c r="D29" s="336"/>
      <c r="E29" s="336"/>
      <c r="F29" s="336"/>
      <c r="G29" s="336"/>
      <c r="H29" s="336"/>
      <c r="I29" s="33"/>
      <c r="J29" s="2"/>
      <c r="K29" s="2"/>
      <c r="L29" s="2"/>
      <c r="M29" s="2"/>
      <c r="N29" s="2"/>
      <c r="O29" s="1"/>
      <c r="P29" s="1"/>
    </row>
    <row r="30" spans="1:16" hidden="1">
      <c r="A30" s="12"/>
      <c r="B30" s="56"/>
      <c r="C30" s="3"/>
      <c r="D30" s="3"/>
      <c r="E30" s="3"/>
      <c r="F30" s="3"/>
      <c r="G30" s="3"/>
      <c r="H30" s="3"/>
      <c r="I30" s="12"/>
      <c r="J30" s="12"/>
      <c r="K30" s="2"/>
      <c r="L30" s="2"/>
      <c r="M30" s="2"/>
      <c r="N30" s="2"/>
      <c r="O30" s="1"/>
      <c r="P30" s="1"/>
    </row>
    <row r="31" spans="1:16" ht="18" customHeight="1" thickBot="1">
      <c r="A31" s="327" t="s">
        <v>36</v>
      </c>
      <c r="B31" s="89" t="s">
        <v>37</v>
      </c>
      <c r="C31" s="90"/>
      <c r="D31" s="90"/>
      <c r="E31" s="90"/>
      <c r="F31" s="90"/>
      <c r="G31" s="90"/>
      <c r="H31" s="90"/>
      <c r="I31" s="90"/>
      <c r="J31" s="90"/>
      <c r="K31" s="90"/>
      <c r="L31" s="91"/>
      <c r="M31" s="2"/>
      <c r="N31" s="1"/>
      <c r="O31" s="1"/>
      <c r="P31" s="1"/>
    </row>
    <row r="32" spans="1:16" ht="18" customHeight="1" thickBot="1">
      <c r="A32" s="327"/>
      <c r="B32" s="92" t="s">
        <v>2</v>
      </c>
      <c r="C32" s="92"/>
      <c r="D32" s="92"/>
      <c r="E32" s="92"/>
      <c r="F32" s="92"/>
      <c r="G32" s="92"/>
      <c r="H32" s="92"/>
      <c r="I32" s="92"/>
      <c r="J32" s="92"/>
      <c r="K32" s="92"/>
      <c r="L32" s="93"/>
      <c r="M32" s="2"/>
      <c r="N32" s="1"/>
      <c r="O32" s="1"/>
      <c r="P32" s="1"/>
    </row>
    <row r="33" spans="1:16" ht="18" customHeight="1">
      <c r="A33" s="327"/>
      <c r="B33" s="94" t="s">
        <v>38</v>
      </c>
      <c r="C33" s="95"/>
      <c r="D33" s="95"/>
      <c r="E33" s="95"/>
      <c r="F33" s="95"/>
      <c r="G33" s="95"/>
      <c r="H33" s="95"/>
      <c r="I33" s="95"/>
      <c r="J33" s="95"/>
      <c r="K33" s="95"/>
      <c r="L33" s="96"/>
      <c r="M33" s="2"/>
      <c r="N33" s="1"/>
      <c r="O33" s="1"/>
      <c r="P33" s="1"/>
    </row>
    <row r="34" spans="1:16" ht="15.75">
      <c r="A34" s="319" t="s">
        <v>4</v>
      </c>
      <c r="B34" s="320" t="s">
        <v>5</v>
      </c>
      <c r="C34" s="321" t="s">
        <v>6</v>
      </c>
      <c r="D34" s="322" t="s">
        <v>7</v>
      </c>
      <c r="E34" s="322" t="s">
        <v>8</v>
      </c>
      <c r="F34" s="322" t="s">
        <v>9</v>
      </c>
      <c r="G34" s="72" t="s">
        <v>39</v>
      </c>
      <c r="H34" s="324" t="s">
        <v>11</v>
      </c>
      <c r="I34" s="73" t="s">
        <v>12</v>
      </c>
      <c r="J34" s="73" t="s">
        <v>13</v>
      </c>
      <c r="K34" s="73" t="s">
        <v>13</v>
      </c>
      <c r="L34" s="87" t="s">
        <v>13</v>
      </c>
      <c r="M34" s="2"/>
      <c r="N34" s="1"/>
      <c r="O34" s="1"/>
      <c r="P34" s="1"/>
    </row>
    <row r="35" spans="1:16" ht="31.5">
      <c r="A35" s="319"/>
      <c r="B35" s="320"/>
      <c r="C35" s="321"/>
      <c r="D35" s="322"/>
      <c r="E35" s="322"/>
      <c r="F35" s="322"/>
      <c r="G35" s="71" t="s">
        <v>14</v>
      </c>
      <c r="H35" s="324"/>
      <c r="I35" s="74" t="s">
        <v>15</v>
      </c>
      <c r="J35" s="74" t="s">
        <v>40</v>
      </c>
      <c r="K35" s="75" t="s">
        <v>41</v>
      </c>
      <c r="L35" s="88" t="s">
        <v>42</v>
      </c>
      <c r="M35" s="2"/>
      <c r="N35" s="1"/>
      <c r="O35" s="1"/>
      <c r="P35" s="1"/>
    </row>
    <row r="36" spans="1:16" ht="15.75">
      <c r="A36" s="82" t="str">
        <f t="shared" ref="A36:C41" si="6">A6</f>
        <v>ZIM WILMINGTON V.14E(国际货柜码头)</v>
      </c>
      <c r="B36" s="64" t="str">
        <f t="shared" si="6"/>
        <v>9699115</v>
      </c>
      <c r="C36" s="77" t="str">
        <f t="shared" si="6"/>
        <v>UQM/14E</v>
      </c>
      <c r="D36" s="65">
        <f>G36-2</f>
        <v>45229</v>
      </c>
      <c r="E36" s="65">
        <f>G36-2</f>
        <v>45229</v>
      </c>
      <c r="F36" s="65">
        <f t="shared" ref="F36:F41" si="7">G36-3</f>
        <v>45228</v>
      </c>
      <c r="G36" s="66">
        <f t="shared" ref="G36:G41" si="8">G6</f>
        <v>45231</v>
      </c>
      <c r="H36" s="69" t="s">
        <v>346</v>
      </c>
      <c r="I36" s="78">
        <v>45242</v>
      </c>
      <c r="J36" s="78">
        <f t="shared" ref="J36:J41" si="9">I36+21</f>
        <v>45263</v>
      </c>
      <c r="K36" s="78">
        <f t="shared" ref="K36:K41" si="10">J36+4</f>
        <v>45267</v>
      </c>
      <c r="L36" s="85">
        <f t="shared" ref="L36:L41" si="11">I36+19</f>
        <v>45261</v>
      </c>
      <c r="M36" s="2"/>
      <c r="N36" s="1"/>
      <c r="O36" s="1"/>
      <c r="P36" s="1"/>
    </row>
    <row r="37" spans="1:16" ht="15.75">
      <c r="A37" s="82" t="str">
        <f t="shared" si="6"/>
        <v>VELA V.6E</v>
      </c>
      <c r="B37" s="70">
        <f t="shared" si="6"/>
        <v>9406180</v>
      </c>
      <c r="C37" s="63" t="str">
        <f t="shared" si="6"/>
        <v>VLB/6E</v>
      </c>
      <c r="D37" s="65">
        <f>G37-2</f>
        <v>45236</v>
      </c>
      <c r="E37" s="65">
        <f>G37-2</f>
        <v>45236</v>
      </c>
      <c r="F37" s="65">
        <f t="shared" si="7"/>
        <v>45235</v>
      </c>
      <c r="G37" s="63">
        <f t="shared" si="8"/>
        <v>45238</v>
      </c>
      <c r="H37" s="69" t="s">
        <v>347</v>
      </c>
      <c r="I37" s="78">
        <f>I36+7</f>
        <v>45249</v>
      </c>
      <c r="J37" s="78">
        <f t="shared" si="9"/>
        <v>45270</v>
      </c>
      <c r="K37" s="78">
        <f t="shared" si="10"/>
        <v>45274</v>
      </c>
      <c r="L37" s="85">
        <f t="shared" si="11"/>
        <v>45268</v>
      </c>
      <c r="M37" s="2"/>
      <c r="N37" s="1"/>
      <c r="O37" s="1"/>
      <c r="P37" s="1"/>
    </row>
    <row r="38" spans="1:16" ht="15.75">
      <c r="A38" s="218" t="str">
        <f t="shared" si="6"/>
        <v>NAVIOS AMARILLO V.49E</v>
      </c>
      <c r="B38" s="70">
        <f t="shared" si="6"/>
        <v>9324849</v>
      </c>
      <c r="C38" s="69" t="str">
        <f t="shared" si="6"/>
        <v>NA7/49E</v>
      </c>
      <c r="D38" s="65">
        <f>G38-3</f>
        <v>45242</v>
      </c>
      <c r="E38" s="65">
        <f>G38-3</f>
        <v>45242</v>
      </c>
      <c r="F38" s="65">
        <f t="shared" si="7"/>
        <v>45242</v>
      </c>
      <c r="G38" s="63">
        <f t="shared" si="8"/>
        <v>45245</v>
      </c>
      <c r="H38" s="69" t="s">
        <v>348</v>
      </c>
      <c r="I38" s="78">
        <f>I37+7</f>
        <v>45256</v>
      </c>
      <c r="J38" s="78">
        <f t="shared" si="9"/>
        <v>45277</v>
      </c>
      <c r="K38" s="78">
        <f t="shared" si="10"/>
        <v>45281</v>
      </c>
      <c r="L38" s="85">
        <f t="shared" si="11"/>
        <v>45275</v>
      </c>
      <c r="M38" s="2"/>
      <c r="N38" s="1"/>
      <c r="O38" s="1"/>
      <c r="P38" s="1"/>
    </row>
    <row r="39" spans="1:16" ht="15.75">
      <c r="A39" s="82" t="str">
        <f t="shared" si="6"/>
        <v>SEASPAN LONCOMILLA V.15E</v>
      </c>
      <c r="B39" s="70">
        <f t="shared" si="6"/>
        <v>9437385</v>
      </c>
      <c r="C39" s="63" t="str">
        <f t="shared" si="6"/>
        <v>SL7/15E</v>
      </c>
      <c r="D39" s="65">
        <f>G39-3</f>
        <v>45249</v>
      </c>
      <c r="E39" s="65">
        <f>G39-3</f>
        <v>45249</v>
      </c>
      <c r="F39" s="65">
        <f t="shared" si="7"/>
        <v>45249</v>
      </c>
      <c r="G39" s="63">
        <f t="shared" si="8"/>
        <v>45252</v>
      </c>
      <c r="H39" s="69" t="s">
        <v>349</v>
      </c>
      <c r="I39" s="78">
        <f>I38+7</f>
        <v>45263</v>
      </c>
      <c r="J39" s="78">
        <f t="shared" si="9"/>
        <v>45284</v>
      </c>
      <c r="K39" s="78">
        <f t="shared" si="10"/>
        <v>45288</v>
      </c>
      <c r="L39" s="85">
        <f t="shared" si="11"/>
        <v>45282</v>
      </c>
      <c r="M39" s="2"/>
      <c r="N39" s="1"/>
      <c r="O39" s="1"/>
      <c r="P39" s="1"/>
    </row>
    <row r="40" spans="1:16" ht="15.75">
      <c r="A40" s="82" t="str">
        <f t="shared" si="6"/>
        <v>ZIM CARMEL V.18E</v>
      </c>
      <c r="B40" s="70" t="str">
        <f t="shared" si="6"/>
        <v>9395927</v>
      </c>
      <c r="C40" s="63" t="str">
        <f t="shared" si="6"/>
        <v>UXH/18E</v>
      </c>
      <c r="D40" s="65">
        <f>G40-3</f>
        <v>45256</v>
      </c>
      <c r="E40" s="65">
        <f>G40-3</f>
        <v>45256</v>
      </c>
      <c r="F40" s="65">
        <f t="shared" si="7"/>
        <v>45256</v>
      </c>
      <c r="G40" s="63">
        <f t="shared" si="8"/>
        <v>45259</v>
      </c>
      <c r="H40" s="69" t="s">
        <v>367</v>
      </c>
      <c r="I40" s="78">
        <f t="shared" ref="I40:I41" si="12">I39+7</f>
        <v>45270</v>
      </c>
      <c r="J40" s="78">
        <f t="shared" si="9"/>
        <v>45291</v>
      </c>
      <c r="K40" s="78">
        <f t="shared" si="10"/>
        <v>45295</v>
      </c>
      <c r="L40" s="85">
        <f t="shared" si="11"/>
        <v>45289</v>
      </c>
      <c r="M40" s="2"/>
      <c r="N40" s="1"/>
      <c r="O40" s="1"/>
      <c r="P40" s="1"/>
    </row>
    <row r="41" spans="1:16" ht="15.75">
      <c r="A41" s="82" t="str">
        <f t="shared" si="6"/>
        <v>STAMATIS B V.273E</v>
      </c>
      <c r="B41" s="86" t="str">
        <f t="shared" si="6"/>
        <v>9280811</v>
      </c>
      <c r="C41" s="63" t="str">
        <f t="shared" si="6"/>
        <v>TM5/273E</v>
      </c>
      <c r="D41" s="65">
        <f>G41-3</f>
        <v>45263</v>
      </c>
      <c r="E41" s="65">
        <f>G41-3</f>
        <v>45263</v>
      </c>
      <c r="F41" s="63">
        <f t="shared" si="7"/>
        <v>45263</v>
      </c>
      <c r="G41" s="63">
        <f t="shared" si="8"/>
        <v>45266</v>
      </c>
      <c r="H41" s="69" t="s">
        <v>350</v>
      </c>
      <c r="I41" s="78">
        <f t="shared" si="12"/>
        <v>45277</v>
      </c>
      <c r="J41" s="78">
        <f t="shared" si="9"/>
        <v>45298</v>
      </c>
      <c r="K41" s="78">
        <f t="shared" si="10"/>
        <v>45302</v>
      </c>
      <c r="L41" s="85">
        <f t="shared" si="11"/>
        <v>45296</v>
      </c>
      <c r="M41" s="2"/>
      <c r="N41" s="1"/>
      <c r="O41" s="1"/>
      <c r="P41" s="1"/>
    </row>
    <row r="42" spans="1:16" ht="15" customHeight="1">
      <c r="A42" s="337" t="s">
        <v>43</v>
      </c>
      <c r="B42" s="337"/>
      <c r="C42" s="337"/>
      <c r="D42" s="337"/>
      <c r="E42" s="337"/>
      <c r="F42" s="337"/>
      <c r="G42" s="337"/>
      <c r="H42" s="337"/>
      <c r="I42" s="337"/>
      <c r="J42" s="337"/>
      <c r="K42" s="337"/>
      <c r="L42" s="337"/>
      <c r="M42" s="2"/>
      <c r="N42" s="1"/>
      <c r="O42" s="1"/>
      <c r="P42" s="1"/>
    </row>
    <row r="43" spans="1:16" ht="15.75">
      <c r="A43" s="337" t="s">
        <v>44</v>
      </c>
      <c r="B43" s="337"/>
      <c r="C43" s="337"/>
      <c r="D43" s="337"/>
      <c r="E43" s="337"/>
      <c r="F43" s="337"/>
      <c r="G43" s="337"/>
      <c r="H43" s="337"/>
      <c r="I43" s="337"/>
      <c r="J43" s="337"/>
      <c r="K43" s="337"/>
      <c r="L43" s="337"/>
      <c r="M43" s="2"/>
      <c r="N43" s="1"/>
      <c r="O43" s="1"/>
      <c r="P43" s="1"/>
    </row>
    <row r="44" spans="1:16" s="224" customFormat="1" ht="15" customHeight="1" thickBot="1">
      <c r="A44" s="12"/>
      <c r="B44" s="57"/>
      <c r="C44" s="12"/>
      <c r="D44" s="12"/>
      <c r="E44" s="12"/>
      <c r="F44" s="12"/>
      <c r="G44" s="12"/>
      <c r="H44" s="12"/>
      <c r="I44" s="12"/>
      <c r="J44" s="12"/>
      <c r="K44" s="12"/>
      <c r="L44" s="12"/>
      <c r="M44" s="2"/>
      <c r="N44" s="1"/>
      <c r="O44" s="1"/>
      <c r="P44" s="2"/>
    </row>
    <row r="45" spans="1:16" s="224" customFormat="1" ht="18" customHeight="1" thickBot="1">
      <c r="A45" s="327" t="s">
        <v>45</v>
      </c>
      <c r="B45" s="97" t="s">
        <v>46</v>
      </c>
      <c r="C45" s="97"/>
      <c r="D45" s="97"/>
      <c r="E45" s="97"/>
      <c r="F45" s="97"/>
      <c r="G45" s="97"/>
      <c r="H45" s="97"/>
      <c r="I45" s="97"/>
      <c r="J45" s="98"/>
      <c r="K45" s="2"/>
      <c r="L45" s="2"/>
      <c r="M45" s="2"/>
      <c r="N45" s="1"/>
      <c r="O45" s="1"/>
      <c r="P45" s="2"/>
    </row>
    <row r="46" spans="1:16" s="224" customFormat="1" ht="18" customHeight="1" thickBot="1">
      <c r="A46" s="327"/>
      <c r="B46" s="92" t="s">
        <v>47</v>
      </c>
      <c r="C46" s="92"/>
      <c r="D46" s="92"/>
      <c r="E46" s="92"/>
      <c r="F46" s="92"/>
      <c r="G46" s="92"/>
      <c r="H46" s="92"/>
      <c r="I46" s="92"/>
      <c r="J46" s="93"/>
      <c r="K46" s="49" t="s">
        <v>48</v>
      </c>
      <c r="L46" s="2"/>
      <c r="M46" s="2"/>
      <c r="N46" s="2"/>
      <c r="O46" s="1"/>
      <c r="P46" s="1"/>
    </row>
    <row r="47" spans="1:16" ht="18" customHeight="1">
      <c r="A47" s="327"/>
      <c r="B47" s="106" t="s">
        <v>49</v>
      </c>
      <c r="C47" s="106"/>
      <c r="D47" s="106"/>
      <c r="E47" s="106"/>
      <c r="F47" s="106"/>
      <c r="G47" s="106"/>
      <c r="H47" s="106"/>
      <c r="I47" s="106"/>
      <c r="J47" s="107"/>
      <c r="K47" s="2"/>
      <c r="L47" s="2"/>
      <c r="M47" s="2"/>
      <c r="N47" s="2"/>
      <c r="O47" s="1"/>
      <c r="P47" s="1"/>
    </row>
    <row r="48" spans="1:16" ht="15" customHeight="1">
      <c r="A48" s="319" t="s">
        <v>4</v>
      </c>
      <c r="B48" s="320" t="s">
        <v>5</v>
      </c>
      <c r="C48" s="321" t="s">
        <v>6</v>
      </c>
      <c r="D48" s="322" t="s">
        <v>7</v>
      </c>
      <c r="E48" s="323" t="s">
        <v>30</v>
      </c>
      <c r="F48" s="323" t="s">
        <v>50</v>
      </c>
      <c r="G48" s="72" t="s">
        <v>10</v>
      </c>
      <c r="H48" s="338" t="s">
        <v>316</v>
      </c>
      <c r="I48" s="338" t="s">
        <v>51</v>
      </c>
      <c r="J48" s="339" t="s">
        <v>52</v>
      </c>
      <c r="K48" s="2"/>
      <c r="L48" s="2"/>
      <c r="M48" s="2"/>
      <c r="N48" s="2"/>
      <c r="O48" s="1"/>
      <c r="P48" s="1"/>
    </row>
    <row r="49" spans="1:16" ht="15.75">
      <c r="A49" s="319"/>
      <c r="B49" s="320"/>
      <c r="C49" s="321"/>
      <c r="D49" s="322"/>
      <c r="E49" s="323"/>
      <c r="F49" s="323"/>
      <c r="G49" s="71" t="s">
        <v>14</v>
      </c>
      <c r="H49" s="338"/>
      <c r="I49" s="338"/>
      <c r="J49" s="339"/>
      <c r="K49" s="2"/>
      <c r="L49" s="2"/>
      <c r="M49" s="2"/>
      <c r="N49" s="2"/>
      <c r="O49" s="1"/>
      <c r="P49" s="1"/>
    </row>
    <row r="50" spans="1:16" ht="15.75">
      <c r="A50" s="219" t="s">
        <v>53</v>
      </c>
      <c r="B50" s="101" t="s">
        <v>54</v>
      </c>
      <c r="C50" s="240" t="s">
        <v>55</v>
      </c>
      <c r="D50" s="103">
        <f t="shared" ref="D50:D55" si="13">G50-2</f>
        <v>45232</v>
      </c>
      <c r="E50" s="103">
        <f t="shared" ref="E50:E55" si="14">G50-2</f>
        <v>45232</v>
      </c>
      <c r="F50" s="103">
        <f t="shared" ref="F50:F55" si="15">G50-3</f>
        <v>45231</v>
      </c>
      <c r="G50" s="104">
        <v>45234</v>
      </c>
      <c r="H50" s="105">
        <f>G50+32</f>
        <v>45266</v>
      </c>
      <c r="I50" s="105">
        <f>G50+34</f>
        <v>45268</v>
      </c>
      <c r="J50" s="109">
        <f>G50+39</f>
        <v>45273</v>
      </c>
      <c r="K50" s="21"/>
      <c r="L50" s="2"/>
      <c r="M50" s="2"/>
      <c r="N50" s="2"/>
      <c r="O50" s="1"/>
      <c r="P50" s="1"/>
    </row>
    <row r="51" spans="1:16" ht="15" customHeight="1">
      <c r="A51" s="219" t="s">
        <v>56</v>
      </c>
      <c r="B51" s="101" t="s">
        <v>57</v>
      </c>
      <c r="C51" s="240" t="s">
        <v>58</v>
      </c>
      <c r="D51" s="103">
        <f t="shared" si="13"/>
        <v>45239</v>
      </c>
      <c r="E51" s="103">
        <f t="shared" si="14"/>
        <v>45239</v>
      </c>
      <c r="F51" s="103">
        <f t="shared" si="15"/>
        <v>45238</v>
      </c>
      <c r="G51" s="104">
        <f>G50+7</f>
        <v>45241</v>
      </c>
      <c r="H51" s="105">
        <f>G51+32</f>
        <v>45273</v>
      </c>
      <c r="I51" s="105">
        <f>G51+34</f>
        <v>45275</v>
      </c>
      <c r="J51" s="109">
        <f>G51+39</f>
        <v>45280</v>
      </c>
      <c r="K51" s="2"/>
      <c r="L51" s="2"/>
      <c r="M51" s="2"/>
      <c r="N51" s="2"/>
      <c r="O51" s="1"/>
      <c r="P51" s="1"/>
    </row>
    <row r="52" spans="1:16" ht="15.75">
      <c r="A52" s="219" t="s">
        <v>299</v>
      </c>
      <c r="B52" s="101" t="s">
        <v>285</v>
      </c>
      <c r="C52" s="240" t="s">
        <v>302</v>
      </c>
      <c r="D52" s="103">
        <f t="shared" si="13"/>
        <v>45246</v>
      </c>
      <c r="E52" s="103">
        <f t="shared" si="14"/>
        <v>45246</v>
      </c>
      <c r="F52" s="103">
        <f t="shared" si="15"/>
        <v>45245</v>
      </c>
      <c r="G52" s="104">
        <f>G51+7</f>
        <v>45248</v>
      </c>
      <c r="H52" s="105">
        <f t="shared" ref="H52:H55" si="16">G52+32</f>
        <v>45280</v>
      </c>
      <c r="I52" s="105">
        <f t="shared" ref="I52:I55" si="17">G52+34</f>
        <v>45282</v>
      </c>
      <c r="J52" s="109">
        <f t="shared" ref="J52:J55" si="18">G52+39</f>
        <v>45287</v>
      </c>
      <c r="K52" s="2"/>
      <c r="L52" s="2"/>
      <c r="M52" s="2"/>
      <c r="N52" s="2"/>
      <c r="O52" s="1"/>
      <c r="P52" s="1"/>
    </row>
    <row r="53" spans="1:16" ht="15.75">
      <c r="A53" s="219" t="s">
        <v>300</v>
      </c>
      <c r="B53" s="102" t="s">
        <v>301</v>
      </c>
      <c r="C53" s="240" t="s">
        <v>303</v>
      </c>
      <c r="D53" s="103">
        <f t="shared" si="13"/>
        <v>45253</v>
      </c>
      <c r="E53" s="103">
        <f t="shared" si="14"/>
        <v>45253</v>
      </c>
      <c r="F53" s="103">
        <f t="shared" si="15"/>
        <v>45252</v>
      </c>
      <c r="G53" s="104">
        <f>G52+7</f>
        <v>45255</v>
      </c>
      <c r="H53" s="105">
        <f t="shared" si="16"/>
        <v>45287</v>
      </c>
      <c r="I53" s="105">
        <f t="shared" si="17"/>
        <v>45289</v>
      </c>
      <c r="J53" s="109">
        <f t="shared" si="18"/>
        <v>45294</v>
      </c>
      <c r="K53" s="2"/>
      <c r="L53" s="2"/>
      <c r="M53" s="2"/>
      <c r="N53" s="2"/>
      <c r="O53" s="1"/>
      <c r="P53" s="1"/>
    </row>
    <row r="54" spans="1:16" ht="15.75">
      <c r="A54" s="219" t="s">
        <v>310</v>
      </c>
      <c r="B54" s="101" t="s">
        <v>278</v>
      </c>
      <c r="C54" s="240" t="s">
        <v>304</v>
      </c>
      <c r="D54" s="101">
        <f t="shared" si="13"/>
        <v>45260</v>
      </c>
      <c r="E54" s="101">
        <f t="shared" si="14"/>
        <v>45260</v>
      </c>
      <c r="F54" s="101">
        <f t="shared" si="15"/>
        <v>45259</v>
      </c>
      <c r="G54" s="104">
        <f>G53+7</f>
        <v>45262</v>
      </c>
      <c r="H54" s="105">
        <f t="shared" si="16"/>
        <v>45294</v>
      </c>
      <c r="I54" s="105">
        <f t="shared" si="17"/>
        <v>45296</v>
      </c>
      <c r="J54" s="109">
        <f t="shared" si="18"/>
        <v>45301</v>
      </c>
      <c r="K54" s="2"/>
      <c r="L54" s="2"/>
      <c r="M54" s="2"/>
      <c r="N54" s="2"/>
      <c r="O54" s="1"/>
      <c r="P54" s="1"/>
    </row>
    <row r="55" spans="1:16" ht="15.75">
      <c r="A55" s="219" t="s">
        <v>311</v>
      </c>
      <c r="B55" s="101" t="s">
        <v>279</v>
      </c>
      <c r="C55" s="240" t="s">
        <v>305</v>
      </c>
      <c r="D55" s="101">
        <f t="shared" si="13"/>
        <v>45267</v>
      </c>
      <c r="E55" s="101">
        <f t="shared" si="14"/>
        <v>45267</v>
      </c>
      <c r="F55" s="101">
        <f t="shared" si="15"/>
        <v>45266</v>
      </c>
      <c r="G55" s="104">
        <f>G54+7</f>
        <v>45269</v>
      </c>
      <c r="H55" s="105">
        <f t="shared" si="16"/>
        <v>45301</v>
      </c>
      <c r="I55" s="105">
        <f t="shared" si="17"/>
        <v>45303</v>
      </c>
      <c r="J55" s="109">
        <f t="shared" si="18"/>
        <v>45308</v>
      </c>
      <c r="K55" s="2"/>
      <c r="L55" s="2"/>
      <c r="M55" s="2"/>
      <c r="N55" s="2"/>
      <c r="O55" s="1"/>
      <c r="P55" s="1"/>
    </row>
    <row r="56" spans="1:16" ht="16.5" thickBot="1">
      <c r="A56" s="340" t="s">
        <v>59</v>
      </c>
      <c r="B56" s="340"/>
      <c r="C56" s="340"/>
      <c r="D56" s="340"/>
      <c r="E56" s="340"/>
      <c r="F56" s="340"/>
      <c r="G56" s="340"/>
      <c r="H56" s="340"/>
      <c r="I56" s="340"/>
      <c r="J56" s="341"/>
      <c r="K56" s="1"/>
      <c r="L56" s="2"/>
      <c r="M56" s="2"/>
      <c r="N56" s="2"/>
      <c r="O56" s="1"/>
      <c r="P56" s="1"/>
    </row>
    <row r="57" spans="1:16" s="223" customFormat="1" ht="15.75" thickBot="1">
      <c r="A57" s="1"/>
      <c r="B57" s="58"/>
      <c r="C57" s="1"/>
      <c r="D57" s="1"/>
      <c r="E57" s="1"/>
      <c r="F57" s="1"/>
      <c r="G57" s="1"/>
      <c r="H57" s="1"/>
      <c r="I57" s="1"/>
      <c r="J57" s="1"/>
      <c r="K57" s="1"/>
      <c r="L57" s="2"/>
      <c r="M57" s="22"/>
      <c r="N57" s="22"/>
      <c r="O57" s="9"/>
      <c r="P57" s="9"/>
    </row>
    <row r="58" spans="1:16" ht="18" customHeight="1" thickBot="1">
      <c r="A58" s="327" t="s">
        <v>60</v>
      </c>
      <c r="B58" s="97" t="s">
        <v>61</v>
      </c>
      <c r="C58" s="97"/>
      <c r="D58" s="97"/>
      <c r="E58" s="97"/>
      <c r="F58" s="97"/>
      <c r="G58" s="97"/>
      <c r="H58" s="97"/>
      <c r="I58" s="97"/>
      <c r="J58" s="97"/>
      <c r="K58" s="97"/>
      <c r="L58" s="98"/>
      <c r="M58" s="2"/>
      <c r="N58" s="2"/>
      <c r="O58" s="1"/>
      <c r="P58" s="1"/>
    </row>
    <row r="59" spans="1:16" ht="17.649999999999999" customHeight="1" thickBot="1">
      <c r="A59" s="327"/>
      <c r="B59" s="92" t="s">
        <v>62</v>
      </c>
      <c r="C59" s="92"/>
      <c r="D59" s="92"/>
      <c r="E59" s="92"/>
      <c r="F59" s="92"/>
      <c r="G59" s="92"/>
      <c r="H59" s="92"/>
      <c r="I59" s="92"/>
      <c r="J59" s="92"/>
      <c r="K59" s="92"/>
      <c r="L59" s="93"/>
      <c r="M59" s="2"/>
      <c r="N59" s="2"/>
      <c r="O59" s="1"/>
      <c r="P59" s="1"/>
    </row>
    <row r="60" spans="1:16" ht="17.649999999999999" customHeight="1">
      <c r="A60" s="327"/>
      <c r="B60" s="106" t="s">
        <v>63</v>
      </c>
      <c r="C60" s="106"/>
      <c r="D60" s="106"/>
      <c r="E60" s="106"/>
      <c r="F60" s="106"/>
      <c r="G60" s="106"/>
      <c r="H60" s="106"/>
      <c r="I60" s="106"/>
      <c r="J60" s="106"/>
      <c r="K60" s="106"/>
      <c r="L60" s="107"/>
      <c r="M60" s="2"/>
      <c r="N60" s="2"/>
      <c r="O60" s="1"/>
      <c r="P60" s="1"/>
    </row>
    <row r="61" spans="1:16" ht="15" customHeight="1">
      <c r="A61" s="319" t="s">
        <v>4</v>
      </c>
      <c r="B61" s="320" t="s">
        <v>5</v>
      </c>
      <c r="C61" s="321" t="s">
        <v>6</v>
      </c>
      <c r="D61" s="322" t="s">
        <v>7</v>
      </c>
      <c r="E61" s="321" t="s">
        <v>30</v>
      </c>
      <c r="F61" s="321" t="s">
        <v>50</v>
      </c>
      <c r="G61" s="72" t="s">
        <v>10</v>
      </c>
      <c r="H61" s="338" t="s">
        <v>64</v>
      </c>
      <c r="I61" s="338" t="s">
        <v>65</v>
      </c>
      <c r="J61" s="338" t="s">
        <v>66</v>
      </c>
      <c r="K61" s="338" t="s">
        <v>67</v>
      </c>
      <c r="L61" s="339" t="s">
        <v>68</v>
      </c>
      <c r="M61" s="2"/>
      <c r="N61" s="2"/>
      <c r="O61" s="2"/>
      <c r="P61" s="2"/>
    </row>
    <row r="62" spans="1:16" ht="15.75">
      <c r="A62" s="319"/>
      <c r="B62" s="320"/>
      <c r="C62" s="321"/>
      <c r="D62" s="322"/>
      <c r="E62" s="321"/>
      <c r="F62" s="321"/>
      <c r="G62" s="71" t="s">
        <v>14</v>
      </c>
      <c r="H62" s="338"/>
      <c r="I62" s="338"/>
      <c r="J62" s="338"/>
      <c r="K62" s="338"/>
      <c r="L62" s="339"/>
      <c r="M62" s="2"/>
      <c r="N62" s="2"/>
      <c r="O62" s="2"/>
      <c r="P62" s="2"/>
    </row>
    <row r="63" spans="1:16" ht="15.75">
      <c r="A63" s="108" t="s">
        <v>69</v>
      </c>
      <c r="B63" s="101" t="s">
        <v>70</v>
      </c>
      <c r="C63" s="101" t="s">
        <v>71</v>
      </c>
      <c r="D63" s="103">
        <f t="shared" ref="D63:D65" si="19">G63-2</f>
        <v>45230</v>
      </c>
      <c r="E63" s="103">
        <f t="shared" ref="E63:E65" si="20">G63-2</f>
        <v>45230</v>
      </c>
      <c r="F63" s="103">
        <f t="shared" ref="F63:F65" si="21">G63-3</f>
        <v>45229</v>
      </c>
      <c r="G63" s="104">
        <v>45232</v>
      </c>
      <c r="H63" s="68">
        <f t="shared" ref="H63:H69" si="22">G63+28</f>
        <v>45260</v>
      </c>
      <c r="I63" s="68">
        <f t="shared" ref="I63:I69" si="23">G63+33</f>
        <v>45265</v>
      </c>
      <c r="J63" s="112">
        <f t="shared" ref="J63:J69" si="24">G63+37</f>
        <v>45269</v>
      </c>
      <c r="K63" s="112">
        <f t="shared" ref="K63:K69" si="25">G63+39</f>
        <v>45271</v>
      </c>
      <c r="L63" s="113">
        <f t="shared" ref="L63:L69" si="26">G63+42</f>
        <v>45274</v>
      </c>
      <c r="M63" s="32"/>
      <c r="N63" s="2"/>
      <c r="O63" s="2"/>
      <c r="P63" s="2"/>
    </row>
    <row r="64" spans="1:16" ht="15.75">
      <c r="A64" s="108" t="s">
        <v>72</v>
      </c>
      <c r="B64" s="101" t="s">
        <v>73</v>
      </c>
      <c r="C64" s="101" t="s">
        <v>74</v>
      </c>
      <c r="D64" s="103">
        <f t="shared" si="19"/>
        <v>45237</v>
      </c>
      <c r="E64" s="104">
        <f t="shared" si="20"/>
        <v>45237</v>
      </c>
      <c r="F64" s="104">
        <f t="shared" si="21"/>
        <v>45236</v>
      </c>
      <c r="G64" s="104">
        <f t="shared" ref="G64:G69" si="27">G63+7</f>
        <v>45239</v>
      </c>
      <c r="H64" s="68">
        <f t="shared" si="22"/>
        <v>45267</v>
      </c>
      <c r="I64" s="68">
        <f t="shared" si="23"/>
        <v>45272</v>
      </c>
      <c r="J64" s="105">
        <f t="shared" si="24"/>
        <v>45276</v>
      </c>
      <c r="K64" s="105">
        <f t="shared" si="25"/>
        <v>45278</v>
      </c>
      <c r="L64" s="109">
        <f t="shared" si="26"/>
        <v>45281</v>
      </c>
      <c r="M64" s="32"/>
      <c r="N64" s="2"/>
      <c r="O64" s="2"/>
      <c r="P64" s="2"/>
    </row>
    <row r="65" spans="1:16" ht="15.75">
      <c r="A65" s="108" t="s">
        <v>75</v>
      </c>
      <c r="B65" s="101" t="s">
        <v>76</v>
      </c>
      <c r="C65" s="101" t="s">
        <v>77</v>
      </c>
      <c r="D65" s="104">
        <f t="shared" si="19"/>
        <v>45244</v>
      </c>
      <c r="E65" s="104">
        <f t="shared" si="20"/>
        <v>45244</v>
      </c>
      <c r="F65" s="104">
        <f t="shared" si="21"/>
        <v>45243</v>
      </c>
      <c r="G65" s="104">
        <f t="shared" si="27"/>
        <v>45246</v>
      </c>
      <c r="H65" s="68">
        <f t="shared" si="22"/>
        <v>45274</v>
      </c>
      <c r="I65" s="68">
        <f t="shared" si="23"/>
        <v>45279</v>
      </c>
      <c r="J65" s="68">
        <f t="shared" si="24"/>
        <v>45283</v>
      </c>
      <c r="K65" s="68">
        <f t="shared" si="25"/>
        <v>45285</v>
      </c>
      <c r="L65" s="83">
        <f t="shared" si="26"/>
        <v>45288</v>
      </c>
      <c r="M65" s="32"/>
      <c r="N65" s="2"/>
      <c r="O65" s="2"/>
      <c r="P65" s="2"/>
    </row>
    <row r="66" spans="1:16" ht="15.75">
      <c r="A66" s="108" t="s">
        <v>312</v>
      </c>
      <c r="B66" s="101" t="s">
        <v>286</v>
      </c>
      <c r="C66" s="101" t="s">
        <v>306</v>
      </c>
      <c r="D66" s="103">
        <f t="shared" ref="D66:D69" si="28">G66-2</f>
        <v>45251</v>
      </c>
      <c r="E66" s="103">
        <f t="shared" ref="E66:E69" si="29">G66-2</f>
        <v>45251</v>
      </c>
      <c r="F66" s="103">
        <f t="shared" ref="F66:F69" si="30">G66-3</f>
        <v>45250</v>
      </c>
      <c r="G66" s="104">
        <f t="shared" si="27"/>
        <v>45253</v>
      </c>
      <c r="H66" s="68">
        <f t="shared" si="22"/>
        <v>45281</v>
      </c>
      <c r="I66" s="68">
        <f t="shared" si="23"/>
        <v>45286</v>
      </c>
      <c r="J66" s="112">
        <f t="shared" si="24"/>
        <v>45290</v>
      </c>
      <c r="K66" s="112">
        <f t="shared" si="25"/>
        <v>45292</v>
      </c>
      <c r="L66" s="113">
        <f t="shared" si="26"/>
        <v>45295</v>
      </c>
      <c r="M66" s="32"/>
      <c r="N66" s="2"/>
      <c r="O66" s="2"/>
      <c r="P66" s="2"/>
    </row>
    <row r="67" spans="1:16" ht="15.75">
      <c r="A67" s="108" t="s">
        <v>313</v>
      </c>
      <c r="B67" s="101" t="s">
        <v>280</v>
      </c>
      <c r="C67" s="101" t="s">
        <v>307</v>
      </c>
      <c r="D67" s="103">
        <f t="shared" si="28"/>
        <v>45258</v>
      </c>
      <c r="E67" s="103">
        <f t="shared" si="29"/>
        <v>45258</v>
      </c>
      <c r="F67" s="103">
        <f t="shared" si="30"/>
        <v>45257</v>
      </c>
      <c r="G67" s="104">
        <f t="shared" si="27"/>
        <v>45260</v>
      </c>
      <c r="H67" s="68">
        <f t="shared" si="22"/>
        <v>45288</v>
      </c>
      <c r="I67" s="68">
        <f t="shared" si="23"/>
        <v>45293</v>
      </c>
      <c r="J67" s="112">
        <f t="shared" si="24"/>
        <v>45297</v>
      </c>
      <c r="K67" s="112">
        <f t="shared" si="25"/>
        <v>45299</v>
      </c>
      <c r="L67" s="113">
        <f t="shared" si="26"/>
        <v>45302</v>
      </c>
      <c r="M67" s="32"/>
      <c r="N67" s="2"/>
      <c r="O67" s="2"/>
      <c r="P67" s="2"/>
    </row>
    <row r="68" spans="1:16" ht="15.75">
      <c r="A68" s="108" t="s">
        <v>314</v>
      </c>
      <c r="B68" s="101" t="s">
        <v>287</v>
      </c>
      <c r="C68" s="101" t="s">
        <v>308</v>
      </c>
      <c r="D68" s="103">
        <f t="shared" si="28"/>
        <v>45265</v>
      </c>
      <c r="E68" s="104">
        <f t="shared" si="29"/>
        <v>45265</v>
      </c>
      <c r="F68" s="104">
        <f t="shared" si="30"/>
        <v>45264</v>
      </c>
      <c r="G68" s="104">
        <f t="shared" si="27"/>
        <v>45267</v>
      </c>
      <c r="H68" s="68">
        <f t="shared" si="22"/>
        <v>45295</v>
      </c>
      <c r="I68" s="68">
        <f t="shared" si="23"/>
        <v>45300</v>
      </c>
      <c r="J68" s="112">
        <f t="shared" si="24"/>
        <v>45304</v>
      </c>
      <c r="K68" s="112">
        <f t="shared" si="25"/>
        <v>45306</v>
      </c>
      <c r="L68" s="113">
        <f t="shared" si="26"/>
        <v>45309</v>
      </c>
      <c r="M68" s="32"/>
      <c r="N68" s="2"/>
      <c r="O68" s="12"/>
      <c r="P68" s="2"/>
    </row>
    <row r="69" spans="1:16" ht="15" customHeight="1">
      <c r="A69" s="108" t="s">
        <v>315</v>
      </c>
      <c r="B69" s="101" t="s">
        <v>281</v>
      </c>
      <c r="C69" s="101" t="s">
        <v>309</v>
      </c>
      <c r="D69" s="104">
        <f t="shared" si="28"/>
        <v>45272</v>
      </c>
      <c r="E69" s="104">
        <f t="shared" si="29"/>
        <v>45272</v>
      </c>
      <c r="F69" s="104">
        <f t="shared" si="30"/>
        <v>45271</v>
      </c>
      <c r="G69" s="104">
        <f t="shared" si="27"/>
        <v>45274</v>
      </c>
      <c r="H69" s="68">
        <f t="shared" si="22"/>
        <v>45302</v>
      </c>
      <c r="I69" s="68">
        <f t="shared" si="23"/>
        <v>45307</v>
      </c>
      <c r="J69" s="112">
        <f t="shared" si="24"/>
        <v>45311</v>
      </c>
      <c r="K69" s="112">
        <f t="shared" si="25"/>
        <v>45313</v>
      </c>
      <c r="L69" s="113">
        <f t="shared" si="26"/>
        <v>45316</v>
      </c>
      <c r="M69" s="2"/>
      <c r="N69" s="12"/>
      <c r="O69" s="2"/>
      <c r="P69" s="1"/>
    </row>
    <row r="70" spans="1:16" ht="16.5" thickBot="1">
      <c r="A70" s="340" t="s">
        <v>59</v>
      </c>
      <c r="B70" s="340"/>
      <c r="C70" s="340"/>
      <c r="D70" s="340"/>
      <c r="E70" s="340"/>
      <c r="F70" s="340"/>
      <c r="G70" s="340"/>
      <c r="H70" s="340"/>
      <c r="I70" s="340"/>
      <c r="J70" s="340"/>
      <c r="K70" s="340"/>
      <c r="L70" s="341"/>
      <c r="M70" s="2"/>
      <c r="N70" s="2"/>
      <c r="O70" s="1"/>
      <c r="P70" s="1"/>
    </row>
    <row r="71" spans="1:16" s="223" customFormat="1" ht="15.75" thickBot="1">
      <c r="A71" s="1"/>
      <c r="B71" s="58"/>
      <c r="C71" s="1"/>
      <c r="D71" s="1"/>
      <c r="E71" s="1"/>
      <c r="F71" s="1"/>
      <c r="G71" s="1"/>
      <c r="H71" s="1"/>
      <c r="I71" s="1"/>
      <c r="J71" s="1"/>
      <c r="K71" s="1"/>
      <c r="L71" s="2"/>
      <c r="M71" s="22"/>
      <c r="N71" s="22"/>
      <c r="O71" s="9"/>
      <c r="P71" s="9"/>
    </row>
    <row r="72" spans="1:16" ht="18" customHeight="1" thickBot="1">
      <c r="A72" s="327" t="s">
        <v>78</v>
      </c>
      <c r="B72" s="97" t="s">
        <v>79</v>
      </c>
      <c r="C72" s="97"/>
      <c r="D72" s="97"/>
      <c r="E72" s="97"/>
      <c r="F72" s="97"/>
      <c r="G72" s="97"/>
      <c r="H72" s="97"/>
      <c r="I72" s="97"/>
      <c r="J72" s="98"/>
      <c r="K72" s="1"/>
      <c r="L72" s="2"/>
      <c r="M72" s="2"/>
      <c r="N72" s="2"/>
      <c r="O72" s="1"/>
      <c r="P72" s="1"/>
    </row>
    <row r="73" spans="1:16" ht="18" customHeight="1" thickBot="1">
      <c r="A73" s="327"/>
      <c r="B73" s="92" t="s">
        <v>62</v>
      </c>
      <c r="C73" s="92"/>
      <c r="D73" s="92"/>
      <c r="E73" s="92"/>
      <c r="F73" s="92"/>
      <c r="G73" s="92"/>
      <c r="H73" s="92"/>
      <c r="I73" s="92"/>
      <c r="J73" s="93"/>
      <c r="K73"/>
      <c r="L73" s="2"/>
      <c r="M73" s="2"/>
      <c r="N73" s="2"/>
      <c r="O73" s="1"/>
      <c r="P73" s="1"/>
    </row>
    <row r="74" spans="1:16" ht="18" customHeight="1">
      <c r="A74" s="327"/>
      <c r="B74" s="106" t="s">
        <v>80</v>
      </c>
      <c r="C74" s="106"/>
      <c r="D74" s="106"/>
      <c r="E74" s="106"/>
      <c r="F74" s="106"/>
      <c r="G74" s="106"/>
      <c r="H74" s="106"/>
      <c r="I74" s="106"/>
      <c r="J74" s="107"/>
      <c r="K74"/>
      <c r="L74" s="2"/>
      <c r="M74" s="2"/>
      <c r="N74" s="2"/>
      <c r="O74" s="1"/>
      <c r="P74" s="1"/>
    </row>
    <row r="75" spans="1:16" ht="15" customHeight="1">
      <c r="A75" s="319" t="s">
        <v>4</v>
      </c>
      <c r="B75" s="320" t="s">
        <v>5</v>
      </c>
      <c r="C75" s="321" t="s">
        <v>6</v>
      </c>
      <c r="D75" s="322" t="s">
        <v>7</v>
      </c>
      <c r="E75" s="321" t="s">
        <v>30</v>
      </c>
      <c r="F75" s="321" t="s">
        <v>50</v>
      </c>
      <c r="G75" s="72" t="s">
        <v>10</v>
      </c>
      <c r="H75" s="338" t="s">
        <v>81</v>
      </c>
      <c r="I75" s="338" t="s">
        <v>82</v>
      </c>
      <c r="J75" s="339" t="s">
        <v>83</v>
      </c>
      <c r="K75" s="2"/>
      <c r="L75" s="2"/>
      <c r="M75" s="2"/>
      <c r="N75" s="2"/>
      <c r="O75" s="1"/>
      <c r="P75" s="1"/>
    </row>
    <row r="76" spans="1:16" ht="21.75" customHeight="1">
      <c r="A76" s="319"/>
      <c r="B76" s="320"/>
      <c r="C76" s="321"/>
      <c r="D76" s="322"/>
      <c r="E76" s="321"/>
      <c r="F76" s="321"/>
      <c r="G76" s="71" t="s">
        <v>14</v>
      </c>
      <c r="H76" s="338"/>
      <c r="I76" s="338"/>
      <c r="J76" s="339"/>
      <c r="K76" s="2"/>
      <c r="L76" s="2"/>
      <c r="M76" s="2"/>
      <c r="N76" s="2"/>
      <c r="O76" s="1"/>
      <c r="P76" s="1"/>
    </row>
    <row r="77" spans="1:16" ht="15.75">
      <c r="A77" s="84" t="s">
        <v>84</v>
      </c>
      <c r="B77" s="70" t="s">
        <v>85</v>
      </c>
      <c r="C77" s="69" t="s">
        <v>86</v>
      </c>
      <c r="D77" s="65">
        <f t="shared" ref="D77" si="31">G77-3</f>
        <v>45228</v>
      </c>
      <c r="E77" s="65">
        <f t="shared" ref="E77" si="32">G77-3</f>
        <v>45228</v>
      </c>
      <c r="F77" s="65">
        <f t="shared" ref="F77" si="33">G77-4</f>
        <v>45227</v>
      </c>
      <c r="G77" s="104">
        <v>45231</v>
      </c>
      <c r="H77" s="114">
        <f t="shared" ref="H77:H83" si="34">G77+31</f>
        <v>45262</v>
      </c>
      <c r="I77" s="114">
        <f t="shared" ref="I77:I83" si="35">H77+5</f>
        <v>45267</v>
      </c>
      <c r="J77" s="115">
        <f t="shared" ref="J77:J83" si="36">I77+3</f>
        <v>45270</v>
      </c>
      <c r="K77" s="2"/>
      <c r="L77" s="2"/>
      <c r="M77" s="2"/>
      <c r="N77" s="2"/>
      <c r="O77" s="1"/>
      <c r="P77" s="1"/>
    </row>
    <row r="78" spans="1:16" ht="15.75">
      <c r="A78" s="84" t="s">
        <v>87</v>
      </c>
      <c r="B78" s="70" t="s">
        <v>88</v>
      </c>
      <c r="C78" s="69" t="s">
        <v>89</v>
      </c>
      <c r="D78" s="65">
        <v>45231</v>
      </c>
      <c r="E78" s="65">
        <v>45231</v>
      </c>
      <c r="F78" s="65">
        <v>45230</v>
      </c>
      <c r="G78" s="104">
        <v>45234</v>
      </c>
      <c r="H78" s="114">
        <f t="shared" si="34"/>
        <v>45265</v>
      </c>
      <c r="I78" s="114">
        <f t="shared" si="35"/>
        <v>45270</v>
      </c>
      <c r="J78" s="115">
        <f t="shared" si="36"/>
        <v>45273</v>
      </c>
      <c r="K78" s="2"/>
      <c r="L78" s="2"/>
      <c r="M78" s="2"/>
      <c r="N78" s="2"/>
      <c r="O78" s="1"/>
      <c r="P78" s="1"/>
    </row>
    <row r="79" spans="1:16" ht="15.75">
      <c r="A79" s="108" t="s">
        <v>90</v>
      </c>
      <c r="B79" s="70" t="s">
        <v>91</v>
      </c>
      <c r="C79" s="69" t="s">
        <v>92</v>
      </c>
      <c r="D79" s="65">
        <v>45238</v>
      </c>
      <c r="E79" s="65">
        <v>45238</v>
      </c>
      <c r="F79" s="65">
        <v>45237</v>
      </c>
      <c r="G79" s="63">
        <f>G77+7</f>
        <v>45238</v>
      </c>
      <c r="H79" s="114">
        <f t="shared" si="34"/>
        <v>45269</v>
      </c>
      <c r="I79" s="114">
        <f t="shared" si="35"/>
        <v>45274</v>
      </c>
      <c r="J79" s="85">
        <f t="shared" si="36"/>
        <v>45277</v>
      </c>
      <c r="K79" s="2"/>
      <c r="L79" s="2"/>
      <c r="M79" s="2"/>
      <c r="N79" s="2"/>
      <c r="O79" s="1"/>
      <c r="P79" s="1"/>
    </row>
    <row r="80" spans="1:16" ht="15.75">
      <c r="A80" s="108" t="s">
        <v>327</v>
      </c>
      <c r="B80" s="70">
        <v>9290567</v>
      </c>
      <c r="C80" s="69" t="s">
        <v>328</v>
      </c>
      <c r="D80" s="65">
        <f t="shared" ref="D80:D83" si="37">G80-3</f>
        <v>45242</v>
      </c>
      <c r="E80" s="65">
        <f t="shared" ref="E80:E83" si="38">G80-3</f>
        <v>45242</v>
      </c>
      <c r="F80" s="65">
        <f t="shared" ref="F80:F83" si="39">G80-4</f>
        <v>45241</v>
      </c>
      <c r="G80" s="63">
        <f>G79+7</f>
        <v>45245</v>
      </c>
      <c r="H80" s="114">
        <f t="shared" si="34"/>
        <v>45276</v>
      </c>
      <c r="I80" s="78">
        <f t="shared" si="35"/>
        <v>45281</v>
      </c>
      <c r="J80" s="85">
        <f t="shared" si="36"/>
        <v>45284</v>
      </c>
      <c r="K80" s="2"/>
      <c r="L80" s="2"/>
      <c r="M80" s="2"/>
      <c r="N80" s="2"/>
      <c r="O80" s="1"/>
      <c r="P80" s="1"/>
    </row>
    <row r="81" spans="1:15" ht="15.75">
      <c r="A81" s="84" t="s">
        <v>329</v>
      </c>
      <c r="B81" s="70" t="s">
        <v>282</v>
      </c>
      <c r="C81" s="69" t="s">
        <v>330</v>
      </c>
      <c r="D81" s="65">
        <f t="shared" si="37"/>
        <v>45249</v>
      </c>
      <c r="E81" s="65">
        <f t="shared" si="38"/>
        <v>45249</v>
      </c>
      <c r="F81" s="65">
        <f t="shared" si="39"/>
        <v>45248</v>
      </c>
      <c r="G81" s="63">
        <f>G80+7</f>
        <v>45252</v>
      </c>
      <c r="H81" s="114">
        <f t="shared" si="34"/>
        <v>45283</v>
      </c>
      <c r="I81" s="78">
        <f t="shared" si="35"/>
        <v>45288</v>
      </c>
      <c r="J81" s="85">
        <f t="shared" si="36"/>
        <v>45291</v>
      </c>
      <c r="K81" s="2"/>
      <c r="L81" s="2"/>
      <c r="M81" s="2"/>
      <c r="N81" s="2"/>
      <c r="O81" s="1"/>
    </row>
    <row r="82" spans="1:15" ht="15.75">
      <c r="A82" s="84" t="s">
        <v>331</v>
      </c>
      <c r="B82" s="70" t="s">
        <v>283</v>
      </c>
      <c r="C82" s="69" t="s">
        <v>332</v>
      </c>
      <c r="D82" s="65">
        <f t="shared" si="37"/>
        <v>45256</v>
      </c>
      <c r="E82" s="65">
        <f t="shared" si="38"/>
        <v>45256</v>
      </c>
      <c r="F82" s="65">
        <f t="shared" si="39"/>
        <v>45255</v>
      </c>
      <c r="G82" s="63">
        <f>G81+7</f>
        <v>45259</v>
      </c>
      <c r="H82" s="114">
        <f t="shared" si="34"/>
        <v>45290</v>
      </c>
      <c r="I82" s="78">
        <f t="shared" si="35"/>
        <v>45295</v>
      </c>
      <c r="J82" s="85">
        <f t="shared" si="36"/>
        <v>45298</v>
      </c>
      <c r="K82" s="2"/>
      <c r="L82" s="2"/>
      <c r="M82" s="2"/>
      <c r="N82" s="2"/>
      <c r="O82" s="1"/>
    </row>
    <row r="83" spans="1:15" ht="15.75">
      <c r="A83" s="84" t="s">
        <v>333</v>
      </c>
      <c r="B83" s="70" t="s">
        <v>284</v>
      </c>
      <c r="C83" s="69" t="s">
        <v>334</v>
      </c>
      <c r="D83" s="65">
        <f t="shared" si="37"/>
        <v>45263</v>
      </c>
      <c r="E83" s="65">
        <f t="shared" si="38"/>
        <v>45263</v>
      </c>
      <c r="F83" s="65">
        <f t="shared" si="39"/>
        <v>45262</v>
      </c>
      <c r="G83" s="63">
        <f>G82+7</f>
        <v>45266</v>
      </c>
      <c r="H83" s="114">
        <f t="shared" si="34"/>
        <v>45297</v>
      </c>
      <c r="I83" s="78">
        <f t="shared" si="35"/>
        <v>45302</v>
      </c>
      <c r="J83" s="85">
        <f t="shared" si="36"/>
        <v>45305</v>
      </c>
      <c r="K83" s="2"/>
      <c r="L83" s="2"/>
      <c r="M83" s="2"/>
      <c r="N83" s="2"/>
      <c r="O83" s="1"/>
    </row>
    <row r="84" spans="1:15" ht="16.5" thickBot="1">
      <c r="A84" s="340" t="s">
        <v>44</v>
      </c>
      <c r="B84" s="340"/>
      <c r="C84" s="340"/>
      <c r="D84" s="340"/>
      <c r="E84" s="340"/>
      <c r="F84" s="340"/>
      <c r="G84" s="340"/>
      <c r="H84" s="340"/>
      <c r="I84" s="340"/>
      <c r="J84" s="341"/>
      <c r="K84" s="2"/>
      <c r="L84" s="2"/>
      <c r="M84" s="2"/>
      <c r="N84" s="2"/>
      <c r="O84" s="1"/>
    </row>
    <row r="85" spans="1:15" s="223" customFormat="1" ht="15" customHeight="1" thickBot="1">
      <c r="A85" s="7"/>
      <c r="B85" s="51"/>
      <c r="C85" s="7"/>
      <c r="D85" s="7"/>
      <c r="E85" s="7"/>
      <c r="F85" s="7"/>
      <c r="G85" s="7"/>
      <c r="H85" s="7"/>
      <c r="I85" s="7"/>
      <c r="J85" s="7"/>
      <c r="K85" s="1"/>
      <c r="L85" s="2"/>
      <c r="M85" s="22"/>
      <c r="N85" s="22"/>
      <c r="O85" s="9"/>
    </row>
    <row r="86" spans="1:15" s="223" customFormat="1" ht="17.649999999999999" customHeight="1" thickBot="1">
      <c r="A86" s="327" t="s">
        <v>93</v>
      </c>
      <c r="B86" s="97" t="s">
        <v>94</v>
      </c>
      <c r="C86" s="97"/>
      <c r="D86" s="97"/>
      <c r="E86" s="97"/>
      <c r="F86" s="97"/>
      <c r="G86" s="97"/>
      <c r="H86" s="97"/>
      <c r="I86" s="97"/>
      <c r="J86" s="98"/>
      <c r="K86" s="9"/>
      <c r="L86" s="22"/>
      <c r="M86" s="22"/>
      <c r="N86" s="22"/>
      <c r="O86" s="9"/>
    </row>
    <row r="87" spans="1:15" s="223" customFormat="1" ht="18" customHeight="1" thickBot="1">
      <c r="A87" s="327"/>
      <c r="B87" s="92" t="s">
        <v>95</v>
      </c>
      <c r="C87" s="92"/>
      <c r="D87" s="92"/>
      <c r="E87" s="92"/>
      <c r="F87" s="92"/>
      <c r="G87" s="92"/>
      <c r="H87" s="92"/>
      <c r="I87" s="92"/>
      <c r="J87" s="93"/>
      <c r="K87" s="9"/>
      <c r="L87" s="22"/>
      <c r="M87" s="22"/>
      <c r="N87" s="22"/>
      <c r="O87" s="9"/>
    </row>
    <row r="88" spans="1:15" s="223" customFormat="1" ht="18" customHeight="1">
      <c r="A88" s="327"/>
      <c r="B88" s="106" t="s">
        <v>96</v>
      </c>
      <c r="C88" s="106"/>
      <c r="D88" s="106"/>
      <c r="E88" s="106"/>
      <c r="F88" s="106"/>
      <c r="G88" s="106"/>
      <c r="H88" s="106"/>
      <c r="I88" s="106"/>
      <c r="J88" s="107"/>
      <c r="K88" s="9"/>
      <c r="L88" s="22"/>
      <c r="M88" s="22"/>
      <c r="N88" s="22"/>
      <c r="O88" s="9"/>
    </row>
    <row r="89" spans="1:15" s="223" customFormat="1" ht="15" customHeight="1">
      <c r="A89" s="319" t="s">
        <v>4</v>
      </c>
      <c r="B89" s="320" t="s">
        <v>5</v>
      </c>
      <c r="C89" s="321" t="s">
        <v>6</v>
      </c>
      <c r="D89" s="322" t="s">
        <v>7</v>
      </c>
      <c r="E89" s="321" t="s">
        <v>30</v>
      </c>
      <c r="F89" s="321" t="s">
        <v>97</v>
      </c>
      <c r="G89" s="72" t="s">
        <v>10</v>
      </c>
      <c r="H89" s="324" t="s">
        <v>11</v>
      </c>
      <c r="I89" s="73" t="s">
        <v>12</v>
      </c>
      <c r="J89" s="121" t="s">
        <v>13</v>
      </c>
      <c r="K89" s="1"/>
      <c r="L89" s="9"/>
      <c r="M89" s="22"/>
      <c r="N89" s="22"/>
      <c r="O89" s="22"/>
    </row>
    <row r="90" spans="1:15" s="223" customFormat="1" ht="31.5">
      <c r="A90" s="319"/>
      <c r="B90" s="320"/>
      <c r="C90" s="321"/>
      <c r="D90" s="322"/>
      <c r="E90" s="321"/>
      <c r="F90" s="321"/>
      <c r="G90" s="71" t="s">
        <v>14</v>
      </c>
      <c r="H90" s="324"/>
      <c r="I90" s="74" t="s">
        <v>98</v>
      </c>
      <c r="J90" s="81" t="s">
        <v>343</v>
      </c>
      <c r="K90" s="1"/>
      <c r="L90" s="9"/>
      <c r="M90" s="22"/>
      <c r="N90" s="22"/>
      <c r="O90" s="22"/>
    </row>
    <row r="91" spans="1:15" s="223" customFormat="1" ht="15.75">
      <c r="A91" s="122" t="str">
        <f t="shared" ref="A91:A96" si="40">A271</f>
        <v>KOTA LEKAS V.056W</v>
      </c>
      <c r="B91" s="116"/>
      <c r="C91" s="111" t="str">
        <f t="shared" ref="C91:C96" si="41">C271</f>
        <v>KL1/11W</v>
      </c>
      <c r="D91" s="117">
        <f t="shared" ref="D91:D96" si="42">G91-1</f>
        <v>45230</v>
      </c>
      <c r="E91" s="117">
        <f t="shared" ref="E91:E96" si="43">G91-1</f>
        <v>45230</v>
      </c>
      <c r="F91" s="117">
        <f t="shared" ref="F91:F96" si="44">G91-2</f>
        <v>45229</v>
      </c>
      <c r="G91" s="111">
        <f t="shared" ref="G91:G96" si="45">G271</f>
        <v>45231</v>
      </c>
      <c r="H91" s="118" t="s">
        <v>99</v>
      </c>
      <c r="I91" s="119">
        <v>45235</v>
      </c>
      <c r="J91" s="123">
        <f t="shared" ref="J91" si="46">G91+45</f>
        <v>45276</v>
      </c>
      <c r="K91" s="1"/>
      <c r="L91" s="9"/>
      <c r="M91" s="22"/>
      <c r="N91" s="22"/>
      <c r="O91" s="22"/>
    </row>
    <row r="92" spans="1:15" s="223" customFormat="1" ht="15.75">
      <c r="A92" s="122" t="str">
        <f t="shared" si="40"/>
        <v>COSCO WELLINGTON V.089W</v>
      </c>
      <c r="B92" s="116"/>
      <c r="C92" s="111" t="str">
        <f t="shared" si="41"/>
        <v>WGQ/112W</v>
      </c>
      <c r="D92" s="117">
        <f t="shared" si="42"/>
        <v>45243</v>
      </c>
      <c r="E92" s="117">
        <f t="shared" si="43"/>
        <v>45243</v>
      </c>
      <c r="F92" s="117">
        <f t="shared" si="44"/>
        <v>45242</v>
      </c>
      <c r="G92" s="111">
        <f t="shared" si="45"/>
        <v>45244</v>
      </c>
      <c r="H92" s="118" t="s">
        <v>294</v>
      </c>
      <c r="I92" s="119">
        <f>I91+7</f>
        <v>45242</v>
      </c>
      <c r="J92" s="123">
        <f t="shared" ref="J92:J96" si="47">G92+45</f>
        <v>45289</v>
      </c>
      <c r="K92" s="1"/>
      <c r="L92" s="9"/>
      <c r="M92" s="22"/>
      <c r="N92" s="22"/>
      <c r="O92" s="22"/>
    </row>
    <row r="93" spans="1:15" s="223" customFormat="1" ht="15.75">
      <c r="A93" s="122" t="str">
        <f t="shared" si="40"/>
        <v>EVER UNITED V.196W</v>
      </c>
      <c r="B93" s="116"/>
      <c r="C93" s="111" t="str">
        <f t="shared" si="41"/>
        <v>EED/35W</v>
      </c>
      <c r="D93" s="117">
        <f t="shared" si="42"/>
        <v>45247</v>
      </c>
      <c r="E93" s="117">
        <f t="shared" si="43"/>
        <v>45247</v>
      </c>
      <c r="F93" s="117">
        <f t="shared" si="44"/>
        <v>45246</v>
      </c>
      <c r="G93" s="111">
        <f t="shared" si="45"/>
        <v>45248</v>
      </c>
      <c r="H93" s="118" t="s">
        <v>295</v>
      </c>
      <c r="I93" s="119">
        <f>I92+7</f>
        <v>45249</v>
      </c>
      <c r="J93" s="123">
        <f t="shared" si="47"/>
        <v>45293</v>
      </c>
      <c r="K93" s="1"/>
      <c r="L93" s="9"/>
      <c r="M93" s="22"/>
      <c r="N93" s="22"/>
      <c r="O93" s="22"/>
    </row>
    <row r="94" spans="1:15" s="225" customFormat="1" ht="15.75">
      <c r="A94" s="122" t="str">
        <f t="shared" si="40"/>
        <v>SEASPAN TOKYO V.008W</v>
      </c>
      <c r="B94" s="116"/>
      <c r="C94" s="111" t="str">
        <f t="shared" si="41"/>
        <v>YVC/221W</v>
      </c>
      <c r="D94" s="120">
        <f t="shared" si="42"/>
        <v>45254</v>
      </c>
      <c r="E94" s="120">
        <f t="shared" si="43"/>
        <v>45254</v>
      </c>
      <c r="F94" s="120">
        <f t="shared" si="44"/>
        <v>45253</v>
      </c>
      <c r="G94" s="111">
        <f t="shared" si="45"/>
        <v>45255</v>
      </c>
      <c r="H94" s="118" t="s">
        <v>296</v>
      </c>
      <c r="I94" s="119">
        <f>I93+7</f>
        <v>45256</v>
      </c>
      <c r="J94" s="123">
        <f t="shared" si="47"/>
        <v>45300</v>
      </c>
      <c r="K94" s="1"/>
      <c r="L94" s="3"/>
      <c r="M94" s="12"/>
      <c r="N94" s="12"/>
      <c r="O94" s="12"/>
    </row>
    <row r="95" spans="1:15" s="225" customFormat="1" ht="15.75">
      <c r="A95" s="122" t="str">
        <f t="shared" si="40"/>
        <v>COSCO AQABA  V.075W</v>
      </c>
      <c r="B95" s="116"/>
      <c r="C95" s="111" t="str">
        <f t="shared" si="41"/>
        <v>QQC/253W</v>
      </c>
      <c r="D95" s="120">
        <f t="shared" si="42"/>
        <v>45261</v>
      </c>
      <c r="E95" s="120">
        <f t="shared" si="43"/>
        <v>45261</v>
      </c>
      <c r="F95" s="120">
        <f t="shared" si="44"/>
        <v>45260</v>
      </c>
      <c r="G95" s="111">
        <f t="shared" si="45"/>
        <v>45262</v>
      </c>
      <c r="H95" s="118" t="s">
        <v>297</v>
      </c>
      <c r="I95" s="119">
        <f>I94+7</f>
        <v>45263</v>
      </c>
      <c r="J95" s="123">
        <f t="shared" si="47"/>
        <v>45307</v>
      </c>
      <c r="K95" s="1"/>
      <c r="L95" s="3"/>
      <c r="M95" s="12"/>
      <c r="N95" s="12"/>
      <c r="O95" s="12"/>
    </row>
    <row r="96" spans="1:15" s="223" customFormat="1" ht="15.75">
      <c r="A96" s="122" t="str">
        <f t="shared" si="40"/>
        <v>COSCO IZMIR V.075W</v>
      </c>
      <c r="B96" s="116"/>
      <c r="C96" s="111" t="str">
        <f t="shared" si="41"/>
        <v>CZ1/18W</v>
      </c>
      <c r="D96" s="120">
        <f t="shared" si="42"/>
        <v>45268</v>
      </c>
      <c r="E96" s="120">
        <f t="shared" si="43"/>
        <v>45268</v>
      </c>
      <c r="F96" s="120">
        <f t="shared" si="44"/>
        <v>45267</v>
      </c>
      <c r="G96" s="111">
        <f t="shared" si="45"/>
        <v>45269</v>
      </c>
      <c r="H96" s="118" t="s">
        <v>298</v>
      </c>
      <c r="I96" s="119">
        <f>I95+7</f>
        <v>45270</v>
      </c>
      <c r="J96" s="123">
        <f t="shared" si="47"/>
        <v>45314</v>
      </c>
      <c r="K96" s="1"/>
      <c r="L96" s="9"/>
      <c r="M96" s="22"/>
      <c r="N96" s="22"/>
      <c r="O96" s="22"/>
    </row>
    <row r="97" spans="1:14" s="223" customFormat="1" ht="16.5" thickBot="1">
      <c r="A97" s="309" t="s">
        <v>59</v>
      </c>
      <c r="B97" s="309"/>
      <c r="C97" s="309"/>
      <c r="D97" s="309"/>
      <c r="E97" s="309"/>
      <c r="F97" s="309"/>
      <c r="G97" s="309"/>
      <c r="H97" s="309"/>
      <c r="I97" s="309"/>
      <c r="J97" s="345"/>
      <c r="K97" s="9"/>
      <c r="L97" s="22"/>
      <c r="M97" s="22"/>
      <c r="N97" s="22"/>
    </row>
    <row r="98" spans="1:14" s="223" customFormat="1" ht="15.6" customHeight="1" thickBot="1">
      <c r="A98" s="346"/>
      <c r="B98" s="346"/>
      <c r="C98" s="346"/>
      <c r="D98" s="346"/>
      <c r="E98" s="346"/>
      <c r="F98" s="346"/>
      <c r="G98" s="346"/>
      <c r="H98" s="346"/>
      <c r="I98" s="346"/>
      <c r="J98" s="346"/>
      <c r="K98" s="346"/>
      <c r="L98" s="2"/>
      <c r="M98" s="22"/>
      <c r="N98" s="22"/>
    </row>
    <row r="99" spans="1:14" ht="15.75" customHeight="1" thickBot="1">
      <c r="A99" s="327" t="s">
        <v>100</v>
      </c>
      <c r="B99" s="127" t="s">
        <v>101</v>
      </c>
      <c r="C99" s="127"/>
      <c r="D99" s="127"/>
      <c r="E99" s="127"/>
      <c r="F99" s="127"/>
      <c r="G99" s="127"/>
      <c r="H99" s="127"/>
      <c r="I99" s="127"/>
      <c r="J99" s="127"/>
      <c r="K99" s="127"/>
      <c r="L99" s="128"/>
      <c r="M99" s="243"/>
      <c r="N99" s="129"/>
    </row>
    <row r="100" spans="1:14" ht="15.6" customHeight="1" thickBot="1">
      <c r="A100" s="327"/>
      <c r="B100" s="126" t="s">
        <v>102</v>
      </c>
      <c r="C100" s="126"/>
      <c r="D100" s="126"/>
      <c r="E100" s="126"/>
      <c r="F100" s="126"/>
      <c r="G100" s="126"/>
      <c r="H100" s="126"/>
      <c r="I100" s="126"/>
      <c r="J100" s="126"/>
      <c r="K100" s="126"/>
      <c r="L100" s="125"/>
      <c r="M100" s="244"/>
      <c r="N100" s="130"/>
    </row>
    <row r="101" spans="1:14" ht="15.6" customHeight="1">
      <c r="A101" s="327"/>
      <c r="B101" s="124" t="s">
        <v>3</v>
      </c>
      <c r="C101" s="124"/>
      <c r="D101" s="124"/>
      <c r="E101" s="124"/>
      <c r="F101" s="124"/>
      <c r="G101" s="124"/>
      <c r="H101" s="124"/>
      <c r="I101" s="124"/>
      <c r="J101" s="124"/>
      <c r="K101" s="124"/>
      <c r="L101" s="125"/>
      <c r="M101" s="244"/>
      <c r="N101" s="248"/>
    </row>
    <row r="102" spans="1:14" ht="15.75">
      <c r="A102" s="347" t="s">
        <v>4</v>
      </c>
      <c r="B102" s="348" t="s">
        <v>5</v>
      </c>
      <c r="C102" s="323" t="s">
        <v>6</v>
      </c>
      <c r="D102" s="323" t="s">
        <v>103</v>
      </c>
      <c r="E102" s="323" t="s">
        <v>30</v>
      </c>
      <c r="F102" s="323" t="s">
        <v>104</v>
      </c>
      <c r="G102" s="99" t="s">
        <v>39</v>
      </c>
      <c r="H102" s="324" t="s">
        <v>11</v>
      </c>
      <c r="I102" s="73" t="s">
        <v>10</v>
      </c>
      <c r="J102" s="72" t="s">
        <v>13</v>
      </c>
      <c r="K102" s="72" t="s">
        <v>13</v>
      </c>
      <c r="L102" s="72" t="s">
        <v>13</v>
      </c>
      <c r="M102" s="245" t="s">
        <v>13</v>
      </c>
      <c r="N102" s="121" t="s">
        <v>13</v>
      </c>
    </row>
    <row r="103" spans="1:14" ht="31.5">
      <c r="A103" s="347"/>
      <c r="B103" s="348"/>
      <c r="C103" s="323"/>
      <c r="D103" s="323"/>
      <c r="E103" s="323"/>
      <c r="F103" s="323"/>
      <c r="G103" s="100" t="s">
        <v>14</v>
      </c>
      <c r="H103" s="324"/>
      <c r="I103" s="74" t="s">
        <v>105</v>
      </c>
      <c r="J103" s="140" t="s">
        <v>106</v>
      </c>
      <c r="K103" s="140" t="s">
        <v>107</v>
      </c>
      <c r="L103" s="141" t="s">
        <v>371</v>
      </c>
      <c r="M103" s="246" t="s">
        <v>372</v>
      </c>
      <c r="N103" s="142" t="s">
        <v>373</v>
      </c>
    </row>
    <row r="104" spans="1:14" s="226" customFormat="1" ht="21.75" customHeight="1">
      <c r="A104" s="252" t="str">
        <f t="shared" ref="A104:G104" si="48">A201</f>
        <v>OOCL BELGIUM V.587S</v>
      </c>
      <c r="B104" s="253" t="str">
        <f t="shared" si="48"/>
        <v> </v>
      </c>
      <c r="C104" s="253" t="str">
        <f t="shared" si="48"/>
        <v>OB3/28S</v>
      </c>
      <c r="D104" s="135">
        <f t="shared" si="48"/>
        <v>45231</v>
      </c>
      <c r="E104" s="135">
        <f t="shared" si="48"/>
        <v>45231</v>
      </c>
      <c r="F104" s="135">
        <f t="shared" si="48"/>
        <v>45230</v>
      </c>
      <c r="G104" s="135">
        <f t="shared" si="48"/>
        <v>45232</v>
      </c>
      <c r="H104" s="76" t="s">
        <v>111</v>
      </c>
      <c r="I104" s="136">
        <v>45247</v>
      </c>
      <c r="J104" s="137">
        <f>I104+17</f>
        <v>45264</v>
      </c>
      <c r="K104" s="155">
        <f>J104+1</f>
        <v>45265</v>
      </c>
      <c r="L104" s="155">
        <f>K104+4</f>
        <v>45269</v>
      </c>
      <c r="M104" s="247">
        <f>L104+1</f>
        <v>45270</v>
      </c>
      <c r="N104" s="156">
        <f>M104+3</f>
        <v>45273</v>
      </c>
    </row>
    <row r="105" spans="1:14" ht="16.149999999999999" customHeight="1">
      <c r="A105" s="252" t="str">
        <f>A202</f>
        <v>HANSA WOLFSBURG V.092S</v>
      </c>
      <c r="B105" s="132" t="s">
        <v>108</v>
      </c>
      <c r="C105" s="253" t="str">
        <f t="shared" ref="C105:G109" si="49">C202</f>
        <v>ZTQ/52S</v>
      </c>
      <c r="D105" s="135">
        <f t="shared" si="49"/>
        <v>45238</v>
      </c>
      <c r="E105" s="135">
        <f t="shared" si="49"/>
        <v>45238</v>
      </c>
      <c r="F105" s="135">
        <f t="shared" si="49"/>
        <v>45237</v>
      </c>
      <c r="G105" s="135">
        <f t="shared" si="49"/>
        <v>45239</v>
      </c>
      <c r="H105" s="76" t="s">
        <v>368</v>
      </c>
      <c r="I105" s="136">
        <v>45254</v>
      </c>
      <c r="J105" s="137">
        <f t="shared" ref="J105:J109" si="50">I105+17</f>
        <v>45271</v>
      </c>
      <c r="K105" s="155">
        <f t="shared" ref="K105:K109" si="51">J105+1</f>
        <v>45272</v>
      </c>
      <c r="L105" s="155">
        <f t="shared" ref="L105:L109" si="52">K105+4</f>
        <v>45276</v>
      </c>
      <c r="M105" s="247">
        <f t="shared" ref="M105:M109" si="53">L105+1</f>
        <v>45277</v>
      </c>
      <c r="N105" s="156">
        <f t="shared" ref="N105:N109" si="54">M105+3</f>
        <v>45280</v>
      </c>
    </row>
    <row r="106" spans="1:14" ht="15.75">
      <c r="A106" s="252" t="str">
        <f>A203</f>
        <v>GSL ROSSI V.45S</v>
      </c>
      <c r="B106" s="132" t="s">
        <v>108</v>
      </c>
      <c r="C106" s="253" t="str">
        <f t="shared" si="49"/>
        <v>BR4/45S</v>
      </c>
      <c r="D106" s="135">
        <f t="shared" si="49"/>
        <v>45217</v>
      </c>
      <c r="E106" s="135">
        <f t="shared" si="49"/>
        <v>45217</v>
      </c>
      <c r="F106" s="135">
        <f t="shared" si="49"/>
        <v>45216</v>
      </c>
      <c r="G106" s="135">
        <f t="shared" si="49"/>
        <v>45246</v>
      </c>
      <c r="H106" s="76" t="s">
        <v>365</v>
      </c>
      <c r="I106" s="136">
        <v>45268</v>
      </c>
      <c r="J106" s="137">
        <f t="shared" si="50"/>
        <v>45285</v>
      </c>
      <c r="K106" s="155">
        <f t="shared" si="51"/>
        <v>45286</v>
      </c>
      <c r="L106" s="155">
        <f t="shared" si="52"/>
        <v>45290</v>
      </c>
      <c r="M106" s="247">
        <f t="shared" si="53"/>
        <v>45291</v>
      </c>
      <c r="N106" s="156">
        <f t="shared" si="54"/>
        <v>45294</v>
      </c>
    </row>
    <row r="107" spans="1:14" s="227" customFormat="1" ht="15.75">
      <c r="A107" s="252" t="str">
        <f>A204</f>
        <v>KOTA GAYA V.0335S</v>
      </c>
      <c r="B107" s="132"/>
      <c r="C107" s="253" t="str">
        <f t="shared" si="49"/>
        <v>KG3/7S</v>
      </c>
      <c r="D107" s="135">
        <f t="shared" si="49"/>
        <v>45224</v>
      </c>
      <c r="E107" s="135">
        <f t="shared" si="49"/>
        <v>45224</v>
      </c>
      <c r="F107" s="135">
        <f t="shared" si="49"/>
        <v>45223</v>
      </c>
      <c r="G107" s="135">
        <f t="shared" si="49"/>
        <v>45253</v>
      </c>
      <c r="H107" s="138" t="s">
        <v>369</v>
      </c>
      <c r="I107" s="136">
        <v>45275</v>
      </c>
      <c r="J107" s="137">
        <f t="shared" si="50"/>
        <v>45292</v>
      </c>
      <c r="K107" s="155">
        <f t="shared" si="51"/>
        <v>45293</v>
      </c>
      <c r="L107" s="155">
        <f t="shared" si="52"/>
        <v>45297</v>
      </c>
      <c r="M107" s="247">
        <f t="shared" si="53"/>
        <v>45298</v>
      </c>
      <c r="N107" s="156">
        <f t="shared" si="54"/>
        <v>45301</v>
      </c>
    </row>
    <row r="108" spans="1:14" s="228" customFormat="1" ht="15.75">
      <c r="A108" s="252" t="str">
        <f>A205</f>
        <v>OOCL BELGIUM V.588S</v>
      </c>
      <c r="B108" s="132" t="s">
        <v>108</v>
      </c>
      <c r="C108" s="253" t="str">
        <f t="shared" si="49"/>
        <v>OB3/29S</v>
      </c>
      <c r="D108" s="135">
        <f t="shared" si="49"/>
        <v>45231</v>
      </c>
      <c r="E108" s="135">
        <f t="shared" si="49"/>
        <v>45231</v>
      </c>
      <c r="F108" s="135">
        <f t="shared" si="49"/>
        <v>45230</v>
      </c>
      <c r="G108" s="135">
        <f t="shared" si="49"/>
        <v>45260</v>
      </c>
      <c r="H108" s="138" t="s">
        <v>370</v>
      </c>
      <c r="I108" s="136">
        <v>45282</v>
      </c>
      <c r="J108" s="137">
        <f t="shared" si="50"/>
        <v>45299</v>
      </c>
      <c r="K108" s="155">
        <f t="shared" si="51"/>
        <v>45300</v>
      </c>
      <c r="L108" s="155">
        <f t="shared" si="52"/>
        <v>45304</v>
      </c>
      <c r="M108" s="247">
        <f t="shared" si="53"/>
        <v>45305</v>
      </c>
      <c r="N108" s="156">
        <f t="shared" si="54"/>
        <v>45308</v>
      </c>
    </row>
    <row r="109" spans="1:14" s="228" customFormat="1" ht="15.75">
      <c r="A109" s="252" t="str">
        <f>A206</f>
        <v>HANSA WOLFSBURG V.093S</v>
      </c>
      <c r="B109" s="132" t="s">
        <v>108</v>
      </c>
      <c r="C109" s="253" t="str">
        <f t="shared" si="49"/>
        <v>ZTQ/53S</v>
      </c>
      <c r="D109" s="135">
        <f t="shared" si="49"/>
        <v>45238</v>
      </c>
      <c r="E109" s="135">
        <f t="shared" si="49"/>
        <v>45238</v>
      </c>
      <c r="F109" s="135">
        <f t="shared" si="49"/>
        <v>45237</v>
      </c>
      <c r="G109" s="135">
        <f t="shared" si="49"/>
        <v>45267</v>
      </c>
      <c r="H109" s="139" t="s">
        <v>366</v>
      </c>
      <c r="I109" s="136">
        <f>I108+7</f>
        <v>45289</v>
      </c>
      <c r="J109" s="137">
        <f t="shared" si="50"/>
        <v>45306</v>
      </c>
      <c r="K109" s="155">
        <f t="shared" si="51"/>
        <v>45307</v>
      </c>
      <c r="L109" s="155">
        <f t="shared" si="52"/>
        <v>45311</v>
      </c>
      <c r="M109" s="247">
        <f t="shared" si="53"/>
        <v>45312</v>
      </c>
      <c r="N109" s="156">
        <f t="shared" si="54"/>
        <v>45315</v>
      </c>
    </row>
    <row r="110" spans="1:14" s="190" customFormat="1" ht="15.75">
      <c r="A110" s="342" t="s">
        <v>114</v>
      </c>
      <c r="B110" s="343"/>
      <c r="C110" s="343"/>
      <c r="D110" s="343"/>
      <c r="E110" s="343"/>
      <c r="F110" s="343"/>
      <c r="G110" s="343"/>
      <c r="H110" s="343"/>
      <c r="I110" s="343"/>
      <c r="J110" s="343"/>
      <c r="K110" s="343"/>
      <c r="L110" s="343"/>
      <c r="M110" s="344"/>
      <c r="N110" s="249"/>
    </row>
    <row r="111" spans="1:14" ht="15.75" customHeight="1">
      <c r="A111" s="349" t="s">
        <v>380</v>
      </c>
      <c r="B111" s="350"/>
      <c r="C111" s="350"/>
      <c r="D111" s="350"/>
      <c r="E111" s="350"/>
      <c r="F111" s="350"/>
      <c r="G111" s="350"/>
      <c r="H111" s="350"/>
      <c r="I111" s="350"/>
      <c r="J111" s="350"/>
      <c r="K111" s="350"/>
      <c r="L111" s="350"/>
      <c r="M111" s="350"/>
      <c r="N111" s="235"/>
    </row>
    <row r="112" spans="1:14" ht="15.75" customHeight="1">
      <c r="A112" s="349" t="s">
        <v>115</v>
      </c>
      <c r="B112" s="350"/>
      <c r="C112" s="350"/>
      <c r="D112" s="350"/>
      <c r="E112" s="350"/>
      <c r="F112" s="350"/>
      <c r="G112" s="350"/>
      <c r="H112" s="350"/>
      <c r="I112" s="350"/>
      <c r="J112" s="350"/>
      <c r="K112" s="350"/>
      <c r="L112" s="350"/>
      <c r="M112" s="350"/>
      <c r="N112" s="235"/>
    </row>
    <row r="113" spans="1:15" s="221" customFormat="1" ht="15" customHeight="1" thickBot="1">
      <c r="A113" s="351" t="s">
        <v>116</v>
      </c>
      <c r="B113" s="352"/>
      <c r="C113" s="352"/>
      <c r="D113" s="352"/>
      <c r="E113" s="352"/>
      <c r="F113" s="352"/>
      <c r="G113" s="352"/>
      <c r="H113" s="352"/>
      <c r="I113" s="352"/>
      <c r="J113" s="352"/>
      <c r="K113" s="352"/>
      <c r="L113" s="352"/>
      <c r="M113" s="352"/>
      <c r="N113" s="236"/>
      <c r="O113" s="8"/>
    </row>
    <row r="114" spans="1:15" s="221" customFormat="1" ht="15.75" thickBot="1">
      <c r="A114" s="5"/>
      <c r="B114" s="52"/>
      <c r="C114" s="5"/>
      <c r="D114" s="5"/>
      <c r="E114" s="5"/>
      <c r="F114" s="5"/>
      <c r="G114" s="5"/>
      <c r="H114" s="5"/>
      <c r="I114" s="5"/>
      <c r="J114" s="5"/>
      <c r="K114" s="5"/>
      <c r="L114" s="24"/>
      <c r="M114" s="24"/>
      <c r="N114" s="24"/>
      <c r="O114" s="5"/>
    </row>
    <row r="115" spans="1:15" s="221" customFormat="1" ht="15.75" customHeight="1" thickBot="1">
      <c r="A115" s="327" t="s">
        <v>100</v>
      </c>
      <c r="B115" s="127" t="s">
        <v>364</v>
      </c>
      <c r="C115" s="127"/>
      <c r="D115" s="127"/>
      <c r="E115" s="127"/>
      <c r="F115" s="127"/>
      <c r="G115" s="127"/>
      <c r="H115" s="127"/>
      <c r="I115" s="127"/>
      <c r="J115" s="127"/>
      <c r="K115" s="127"/>
      <c r="L115" s="243"/>
      <c r="M115" s="129"/>
      <c r="N115" s="8"/>
      <c r="O115" s="8"/>
    </row>
    <row r="116" spans="1:15" s="221" customFormat="1" ht="15.6" customHeight="1" thickBot="1">
      <c r="A116" s="327"/>
      <c r="B116" s="126" t="s">
        <v>2</v>
      </c>
      <c r="C116" s="148"/>
      <c r="D116" s="148"/>
      <c r="E116" s="148"/>
      <c r="F116" s="148"/>
      <c r="G116" s="148"/>
      <c r="H116" s="148"/>
      <c r="I116" s="148"/>
      <c r="J116" s="148"/>
      <c r="K116" s="148"/>
      <c r="L116" s="244"/>
      <c r="M116" s="130"/>
      <c r="N116" s="8"/>
      <c r="O116" s="8"/>
    </row>
    <row r="117" spans="1:15" s="221" customFormat="1" ht="15.6" customHeight="1">
      <c r="A117" s="327"/>
      <c r="B117" s="124" t="s">
        <v>3</v>
      </c>
      <c r="C117" s="124"/>
      <c r="D117" s="124"/>
      <c r="E117" s="124"/>
      <c r="F117" s="124"/>
      <c r="G117" s="124"/>
      <c r="H117" s="124"/>
      <c r="I117" s="124"/>
      <c r="J117" s="124"/>
      <c r="K117" s="124"/>
      <c r="L117" s="244"/>
      <c r="M117" s="130"/>
      <c r="N117" s="8"/>
      <c r="O117" s="8"/>
    </row>
    <row r="118" spans="1:15" s="221" customFormat="1" ht="15.75">
      <c r="A118" s="347" t="s">
        <v>4</v>
      </c>
      <c r="B118" s="348" t="s">
        <v>5</v>
      </c>
      <c r="C118" s="323" t="s">
        <v>6</v>
      </c>
      <c r="D118" s="323" t="s">
        <v>103</v>
      </c>
      <c r="E118" s="323" t="s">
        <v>30</v>
      </c>
      <c r="F118" s="323" t="s">
        <v>104</v>
      </c>
      <c r="G118" s="99" t="s">
        <v>39</v>
      </c>
      <c r="H118" s="354" t="s">
        <v>11</v>
      </c>
      <c r="I118" s="73" t="s">
        <v>13</v>
      </c>
      <c r="J118" s="73" t="s">
        <v>13</v>
      </c>
      <c r="K118" s="73" t="s">
        <v>13</v>
      </c>
      <c r="L118" s="237" t="s">
        <v>13</v>
      </c>
      <c r="M118" s="121" t="s">
        <v>13</v>
      </c>
      <c r="N118" s="8"/>
      <c r="O118" s="8"/>
    </row>
    <row r="119" spans="1:15" s="224" customFormat="1" ht="31.5">
      <c r="A119" s="347"/>
      <c r="B119" s="348"/>
      <c r="C119" s="323"/>
      <c r="D119" s="323"/>
      <c r="E119" s="323"/>
      <c r="F119" s="323"/>
      <c r="G119" s="100" t="s">
        <v>14</v>
      </c>
      <c r="H119" s="354"/>
      <c r="I119" s="140" t="s">
        <v>374</v>
      </c>
      <c r="J119" s="140" t="s">
        <v>376</v>
      </c>
      <c r="K119" s="141" t="s">
        <v>377</v>
      </c>
      <c r="L119" s="246" t="s">
        <v>378</v>
      </c>
      <c r="M119" s="142" t="s">
        <v>379</v>
      </c>
      <c r="N119" s="2"/>
      <c r="O119" s="2"/>
    </row>
    <row r="120" spans="1:15" s="224" customFormat="1" ht="15.75">
      <c r="A120" s="82" t="s">
        <v>18</v>
      </c>
      <c r="B120" s="64">
        <v>9406180</v>
      </c>
      <c r="C120" s="63" t="s">
        <v>19</v>
      </c>
      <c r="D120" s="65">
        <v>45236</v>
      </c>
      <c r="E120" s="65">
        <v>45236</v>
      </c>
      <c r="F120" s="65">
        <v>45235</v>
      </c>
      <c r="G120" s="66">
        <v>45238</v>
      </c>
      <c r="H120" s="143" t="s">
        <v>368</v>
      </c>
      <c r="I120" s="68">
        <v>45271</v>
      </c>
      <c r="J120" s="144">
        <f>I120+1</f>
        <v>45272</v>
      </c>
      <c r="K120" s="144">
        <f>J120+4</f>
        <v>45276</v>
      </c>
      <c r="L120" s="250">
        <f>K120+1</f>
        <v>45277</v>
      </c>
      <c r="M120" s="150">
        <f>L120+3</f>
        <v>45280</v>
      </c>
      <c r="N120" s="2"/>
      <c r="O120" s="2"/>
    </row>
    <row r="121" spans="1:15" s="224" customFormat="1" ht="15.75">
      <c r="A121" s="82" t="s">
        <v>335</v>
      </c>
      <c r="B121" s="64">
        <v>9324849</v>
      </c>
      <c r="C121" s="63" t="s">
        <v>117</v>
      </c>
      <c r="D121" s="65">
        <v>45243</v>
      </c>
      <c r="E121" s="65">
        <v>45243</v>
      </c>
      <c r="F121" s="65">
        <v>45242</v>
      </c>
      <c r="G121" s="66">
        <v>45247</v>
      </c>
      <c r="H121" s="149" t="s">
        <v>365</v>
      </c>
      <c r="I121" s="68">
        <v>45285</v>
      </c>
      <c r="J121" s="144">
        <f t="shared" ref="J121:J124" si="55">I121+1</f>
        <v>45286</v>
      </c>
      <c r="K121" s="144">
        <f t="shared" ref="K121:K124" si="56">J121+4</f>
        <v>45290</v>
      </c>
      <c r="L121" s="250">
        <f t="shared" ref="L121:L124" si="57">K121+1</f>
        <v>45291</v>
      </c>
      <c r="M121" s="150">
        <f t="shared" ref="M121:M124" si="58">L121+3</f>
        <v>45294</v>
      </c>
      <c r="N121" s="2"/>
      <c r="O121" s="2"/>
    </row>
    <row r="122" spans="1:15" s="224" customFormat="1" ht="15.75">
      <c r="A122" s="82" t="s">
        <v>336</v>
      </c>
      <c r="B122" s="64">
        <v>9437385</v>
      </c>
      <c r="C122" s="63" t="s">
        <v>266</v>
      </c>
      <c r="D122" s="65">
        <v>45250</v>
      </c>
      <c r="E122" s="65">
        <v>45250</v>
      </c>
      <c r="F122" s="65">
        <v>45249</v>
      </c>
      <c r="G122" s="66">
        <v>45252</v>
      </c>
      <c r="H122" s="143" t="s">
        <v>369</v>
      </c>
      <c r="I122" s="68">
        <v>45292</v>
      </c>
      <c r="J122" s="144">
        <f t="shared" si="55"/>
        <v>45293</v>
      </c>
      <c r="K122" s="144">
        <f t="shared" si="56"/>
        <v>45297</v>
      </c>
      <c r="L122" s="250">
        <f t="shared" si="57"/>
        <v>45298</v>
      </c>
      <c r="M122" s="150">
        <f t="shared" si="58"/>
        <v>45301</v>
      </c>
      <c r="N122" s="2"/>
      <c r="O122" s="2"/>
    </row>
    <row r="123" spans="1:15" s="224" customFormat="1" ht="15.75">
      <c r="A123" s="152" t="s">
        <v>337</v>
      </c>
      <c r="B123" s="146" t="s">
        <v>276</v>
      </c>
      <c r="C123" s="69" t="s">
        <v>268</v>
      </c>
      <c r="D123" s="65">
        <v>45257</v>
      </c>
      <c r="E123" s="65">
        <v>45257</v>
      </c>
      <c r="F123" s="65">
        <v>45256</v>
      </c>
      <c r="G123" s="66">
        <v>45259</v>
      </c>
      <c r="H123" s="143" t="s">
        <v>370</v>
      </c>
      <c r="I123" s="68">
        <v>45299</v>
      </c>
      <c r="J123" s="144">
        <f t="shared" si="55"/>
        <v>45300</v>
      </c>
      <c r="K123" s="144">
        <f t="shared" si="56"/>
        <v>45304</v>
      </c>
      <c r="L123" s="250">
        <f t="shared" si="57"/>
        <v>45305</v>
      </c>
      <c r="M123" s="150">
        <f t="shared" si="58"/>
        <v>45308</v>
      </c>
      <c r="N123" s="2"/>
      <c r="O123" s="2"/>
    </row>
    <row r="124" spans="1:15" s="224" customFormat="1" ht="15.75">
      <c r="A124" s="63" t="s">
        <v>338</v>
      </c>
      <c r="B124" s="64" t="s">
        <v>277</v>
      </c>
      <c r="C124" s="69" t="s">
        <v>270</v>
      </c>
      <c r="D124" s="65">
        <v>45264</v>
      </c>
      <c r="E124" s="65">
        <v>45264</v>
      </c>
      <c r="F124" s="65">
        <v>45263</v>
      </c>
      <c r="G124" s="66">
        <v>45266</v>
      </c>
      <c r="H124" s="143" t="s">
        <v>366</v>
      </c>
      <c r="I124" s="68">
        <v>45306</v>
      </c>
      <c r="J124" s="144">
        <f t="shared" si="55"/>
        <v>45307</v>
      </c>
      <c r="K124" s="144">
        <f t="shared" si="56"/>
        <v>45311</v>
      </c>
      <c r="L124" s="250">
        <f t="shared" si="57"/>
        <v>45312</v>
      </c>
      <c r="M124" s="150">
        <f t="shared" si="58"/>
        <v>45315</v>
      </c>
      <c r="N124" s="2"/>
      <c r="O124" s="2"/>
    </row>
    <row r="125" spans="1:15" s="224" customFormat="1" ht="15.75">
      <c r="A125" s="152"/>
      <c r="B125" s="146"/>
      <c r="C125" s="147"/>
      <c r="D125" s="65"/>
      <c r="E125" s="65"/>
      <c r="F125" s="65"/>
      <c r="G125" s="76"/>
      <c r="H125" s="143"/>
      <c r="I125" s="68"/>
      <c r="J125" s="145"/>
      <c r="K125" s="145"/>
      <c r="L125" s="251"/>
      <c r="M125" s="151"/>
      <c r="N125" s="2"/>
      <c r="O125" s="2"/>
    </row>
    <row r="126" spans="1:15" ht="15.75" customHeight="1">
      <c r="A126" s="355" t="s">
        <v>375</v>
      </c>
      <c r="B126" s="355"/>
      <c r="C126" s="355"/>
      <c r="D126" s="355"/>
      <c r="E126" s="355"/>
      <c r="F126" s="355"/>
      <c r="G126" s="355"/>
      <c r="H126" s="355"/>
      <c r="I126" s="355"/>
      <c r="J126" s="355"/>
      <c r="K126" s="355"/>
      <c r="L126" s="356"/>
      <c r="M126" s="235"/>
      <c r="N126" s="2"/>
      <c r="O126" s="1"/>
    </row>
    <row r="127" spans="1:15" ht="15.75" customHeight="1">
      <c r="A127" s="355" t="s">
        <v>118</v>
      </c>
      <c r="B127" s="355"/>
      <c r="C127" s="355"/>
      <c r="D127" s="355"/>
      <c r="E127" s="355"/>
      <c r="F127" s="355"/>
      <c r="G127" s="355"/>
      <c r="H127" s="355"/>
      <c r="I127" s="355"/>
      <c r="J127" s="355"/>
      <c r="K127" s="355"/>
      <c r="L127" s="356"/>
      <c r="M127" s="235"/>
      <c r="N127" s="2"/>
      <c r="O127" s="1"/>
    </row>
    <row r="128" spans="1:15" s="221" customFormat="1" ht="15" customHeight="1" thickBot="1">
      <c r="A128" s="351" t="s">
        <v>116</v>
      </c>
      <c r="B128" s="351"/>
      <c r="C128" s="351"/>
      <c r="D128" s="351"/>
      <c r="E128" s="351"/>
      <c r="F128" s="351"/>
      <c r="G128" s="351"/>
      <c r="H128" s="351"/>
      <c r="I128" s="351"/>
      <c r="J128" s="351"/>
      <c r="K128" s="351"/>
      <c r="L128" s="351"/>
      <c r="M128" s="236"/>
      <c r="N128" s="14"/>
      <c r="O128" s="8"/>
    </row>
    <row r="129" spans="1:14" s="221" customFormat="1" ht="15" customHeight="1" thickBot="1">
      <c r="A129" s="153"/>
      <c r="B129" s="153"/>
      <c r="C129" s="153"/>
      <c r="D129" s="153"/>
      <c r="E129" s="153"/>
      <c r="F129" s="153"/>
      <c r="G129" s="153"/>
      <c r="H129" s="153"/>
      <c r="I129" s="153"/>
      <c r="J129" s="153"/>
      <c r="K129" s="153"/>
      <c r="L129" s="154"/>
      <c r="M129" s="14"/>
      <c r="N129" s="14"/>
    </row>
    <row r="130" spans="1:14" s="224" customFormat="1" ht="15.75" customHeight="1" thickBot="1">
      <c r="A130" s="327" t="s">
        <v>119</v>
      </c>
      <c r="B130" s="165" t="s">
        <v>120</v>
      </c>
      <c r="C130" s="165"/>
      <c r="D130" s="165"/>
      <c r="E130" s="165"/>
      <c r="F130" s="165"/>
      <c r="G130" s="165"/>
      <c r="H130" s="165"/>
      <c r="I130" s="165"/>
      <c r="J130" s="165"/>
      <c r="K130" s="165"/>
      <c r="L130" s="165"/>
      <c r="M130" s="165"/>
      <c r="N130" s="166"/>
    </row>
    <row r="131" spans="1:14" s="224" customFormat="1" ht="15" customHeight="1" thickBot="1">
      <c r="A131" s="327"/>
      <c r="B131" s="126" t="s">
        <v>121</v>
      </c>
      <c r="C131" s="157"/>
      <c r="D131" s="157"/>
      <c r="E131" s="157"/>
      <c r="F131" s="157"/>
      <c r="G131" s="157"/>
      <c r="H131" s="157"/>
      <c r="I131" s="157"/>
      <c r="J131" s="157"/>
      <c r="K131" s="157"/>
      <c r="L131" s="157"/>
      <c r="M131" s="157"/>
      <c r="N131" s="167"/>
    </row>
    <row r="132" spans="1:14" s="224" customFormat="1" ht="15.75">
      <c r="A132" s="327"/>
      <c r="B132" s="157" t="s">
        <v>122</v>
      </c>
      <c r="C132" s="157"/>
      <c r="D132" s="157"/>
      <c r="E132" s="157"/>
      <c r="F132" s="157"/>
      <c r="G132" s="157"/>
      <c r="H132" s="157"/>
      <c r="I132" s="157"/>
      <c r="J132" s="157"/>
      <c r="K132" s="157"/>
      <c r="L132" s="157"/>
      <c r="M132" s="157"/>
      <c r="N132" s="167"/>
    </row>
    <row r="133" spans="1:14" s="221" customFormat="1" ht="15" customHeight="1">
      <c r="A133" s="319" t="s">
        <v>4</v>
      </c>
      <c r="B133" s="348" t="s">
        <v>5</v>
      </c>
      <c r="C133" s="323" t="s">
        <v>6</v>
      </c>
      <c r="D133" s="323" t="s">
        <v>103</v>
      </c>
      <c r="E133" s="323" t="s">
        <v>30</v>
      </c>
      <c r="F133" s="323" t="s">
        <v>104</v>
      </c>
      <c r="G133" s="99" t="s">
        <v>39</v>
      </c>
      <c r="H133" s="354" t="s">
        <v>11</v>
      </c>
      <c r="I133" s="338" t="s">
        <v>344</v>
      </c>
      <c r="J133" s="73" t="s">
        <v>13</v>
      </c>
      <c r="K133" s="73" t="s">
        <v>13</v>
      </c>
      <c r="L133" s="73" t="s">
        <v>13</v>
      </c>
      <c r="M133" s="73" t="s">
        <v>13</v>
      </c>
      <c r="N133" s="80" t="s">
        <v>13</v>
      </c>
    </row>
    <row r="134" spans="1:14" ht="31.5">
      <c r="A134" s="319"/>
      <c r="B134" s="348"/>
      <c r="C134" s="323"/>
      <c r="D134" s="323"/>
      <c r="E134" s="323"/>
      <c r="F134" s="323"/>
      <c r="G134" s="100" t="s">
        <v>14</v>
      </c>
      <c r="H134" s="354"/>
      <c r="I134" s="353"/>
      <c r="J134" s="74" t="s">
        <v>126</v>
      </c>
      <c r="K134" s="74" t="s">
        <v>127</v>
      </c>
      <c r="L134" s="74" t="s">
        <v>345</v>
      </c>
      <c r="M134" s="74" t="s">
        <v>128</v>
      </c>
      <c r="N134" s="81" t="s">
        <v>129</v>
      </c>
    </row>
    <row r="135" spans="1:14" ht="15.75">
      <c r="A135" s="168" t="s">
        <v>181</v>
      </c>
      <c r="B135" s="159"/>
      <c r="C135" s="158" t="s">
        <v>182</v>
      </c>
      <c r="D135" s="117">
        <v>45231</v>
      </c>
      <c r="E135" s="117">
        <v>45232</v>
      </c>
      <c r="F135" s="117">
        <v>45231</v>
      </c>
      <c r="G135" s="117">
        <v>45233</v>
      </c>
      <c r="H135" s="69" t="s">
        <v>133</v>
      </c>
      <c r="I135" s="160">
        <v>45243</v>
      </c>
      <c r="J135" s="160">
        <f t="shared" ref="J135:J140" si="59">I135+27</f>
        <v>45270</v>
      </c>
      <c r="K135" s="160">
        <f t="shared" ref="K135:K140" si="60">J135+2</f>
        <v>45272</v>
      </c>
      <c r="L135" s="161">
        <f t="shared" ref="L135:L140" si="61">K135+5</f>
        <v>45277</v>
      </c>
      <c r="M135" s="161">
        <f t="shared" ref="M135:M140" si="62">L135+3</f>
        <v>45280</v>
      </c>
      <c r="N135" s="169">
        <f t="shared" ref="N135:N140" si="63">M135+4</f>
        <v>45284</v>
      </c>
    </row>
    <row r="136" spans="1:14" s="221" customFormat="1" ht="15.75">
      <c r="A136" s="122" t="s">
        <v>183</v>
      </c>
      <c r="B136" s="162"/>
      <c r="C136" s="163" t="s">
        <v>184</v>
      </c>
      <c r="D136" s="117">
        <v>45238</v>
      </c>
      <c r="E136" s="117">
        <v>45239</v>
      </c>
      <c r="F136" s="117">
        <v>45238</v>
      </c>
      <c r="G136" s="117">
        <v>45240</v>
      </c>
      <c r="H136" s="69" t="s">
        <v>359</v>
      </c>
      <c r="I136" s="160">
        <f>I135+7</f>
        <v>45250</v>
      </c>
      <c r="J136" s="160">
        <f t="shared" si="59"/>
        <v>45277</v>
      </c>
      <c r="K136" s="160">
        <f t="shared" si="60"/>
        <v>45279</v>
      </c>
      <c r="L136" s="161">
        <f t="shared" si="61"/>
        <v>45284</v>
      </c>
      <c r="M136" s="161">
        <f t="shared" si="62"/>
        <v>45287</v>
      </c>
      <c r="N136" s="169">
        <f t="shared" si="63"/>
        <v>45291</v>
      </c>
    </row>
    <row r="137" spans="1:14" s="221" customFormat="1" ht="15.75">
      <c r="A137" s="122" t="s">
        <v>185</v>
      </c>
      <c r="B137" s="116"/>
      <c r="C137" s="164" t="s">
        <v>186</v>
      </c>
      <c r="D137" s="117">
        <v>45245</v>
      </c>
      <c r="E137" s="117">
        <v>45246</v>
      </c>
      <c r="F137" s="117">
        <v>45245</v>
      </c>
      <c r="G137" s="117">
        <v>45247</v>
      </c>
      <c r="H137" s="65" t="s">
        <v>360</v>
      </c>
      <c r="I137" s="160">
        <f>I136+7</f>
        <v>45257</v>
      </c>
      <c r="J137" s="160">
        <f t="shared" si="59"/>
        <v>45284</v>
      </c>
      <c r="K137" s="160">
        <f t="shared" si="60"/>
        <v>45286</v>
      </c>
      <c r="L137" s="161">
        <f t="shared" si="61"/>
        <v>45291</v>
      </c>
      <c r="M137" s="161">
        <f t="shared" si="62"/>
        <v>45294</v>
      </c>
      <c r="N137" s="169">
        <f t="shared" si="63"/>
        <v>45298</v>
      </c>
    </row>
    <row r="138" spans="1:14" s="221" customFormat="1" ht="15.75">
      <c r="A138" s="122" t="s">
        <v>187</v>
      </c>
      <c r="B138" s="116"/>
      <c r="C138" s="163" t="s">
        <v>188</v>
      </c>
      <c r="D138" s="117">
        <v>45252</v>
      </c>
      <c r="E138" s="117">
        <v>45253</v>
      </c>
      <c r="F138" s="117">
        <v>45252</v>
      </c>
      <c r="G138" s="199">
        <v>45254</v>
      </c>
      <c r="H138" s="65" t="s">
        <v>361</v>
      </c>
      <c r="I138" s="160">
        <f>I137+7</f>
        <v>45264</v>
      </c>
      <c r="J138" s="160">
        <f t="shared" si="59"/>
        <v>45291</v>
      </c>
      <c r="K138" s="160">
        <f t="shared" si="60"/>
        <v>45293</v>
      </c>
      <c r="L138" s="161">
        <f t="shared" si="61"/>
        <v>45298</v>
      </c>
      <c r="M138" s="161">
        <f t="shared" si="62"/>
        <v>45301</v>
      </c>
      <c r="N138" s="169">
        <f t="shared" si="63"/>
        <v>45305</v>
      </c>
    </row>
    <row r="139" spans="1:14" s="221" customFormat="1" ht="15.75">
      <c r="A139" s="122" t="s">
        <v>189</v>
      </c>
      <c r="B139" s="132"/>
      <c r="C139" s="164" t="s">
        <v>190</v>
      </c>
      <c r="D139" s="117">
        <v>45259</v>
      </c>
      <c r="E139" s="117">
        <v>45260</v>
      </c>
      <c r="F139" s="117">
        <v>45259</v>
      </c>
      <c r="G139" s="117">
        <v>45261</v>
      </c>
      <c r="H139" s="69" t="s">
        <v>362</v>
      </c>
      <c r="I139" s="160">
        <f>I138+7</f>
        <v>45271</v>
      </c>
      <c r="J139" s="160">
        <f t="shared" si="59"/>
        <v>45298</v>
      </c>
      <c r="K139" s="160">
        <f t="shared" si="60"/>
        <v>45300</v>
      </c>
      <c r="L139" s="161">
        <f t="shared" si="61"/>
        <v>45305</v>
      </c>
      <c r="M139" s="161">
        <f t="shared" si="62"/>
        <v>45308</v>
      </c>
      <c r="N139" s="169">
        <f t="shared" si="63"/>
        <v>45312</v>
      </c>
    </row>
    <row r="140" spans="1:14" s="224" customFormat="1" ht="15.75">
      <c r="A140" s="122" t="s">
        <v>242</v>
      </c>
      <c r="B140" s="116" t="s">
        <v>246</v>
      </c>
      <c r="C140" s="163" t="s">
        <v>243</v>
      </c>
      <c r="D140" s="103">
        <f>G140-1</f>
        <v>45268</v>
      </c>
      <c r="E140" s="103">
        <f>G140-1</f>
        <v>45268</v>
      </c>
      <c r="F140" s="103">
        <f>G140-2</f>
        <v>45267</v>
      </c>
      <c r="G140" s="180">
        <v>45269</v>
      </c>
      <c r="H140" s="69" t="s">
        <v>363</v>
      </c>
      <c r="I140" s="160">
        <f>I139+7</f>
        <v>45278</v>
      </c>
      <c r="J140" s="160">
        <f t="shared" si="59"/>
        <v>45305</v>
      </c>
      <c r="K140" s="160">
        <f t="shared" si="60"/>
        <v>45307</v>
      </c>
      <c r="L140" s="161">
        <f t="shared" si="61"/>
        <v>45312</v>
      </c>
      <c r="M140" s="161">
        <f t="shared" si="62"/>
        <v>45315</v>
      </c>
      <c r="N140" s="169">
        <f t="shared" si="63"/>
        <v>45319</v>
      </c>
    </row>
    <row r="141" spans="1:14" s="224" customFormat="1" ht="16.5" thickBot="1">
      <c r="A141" s="351" t="s">
        <v>114</v>
      </c>
      <c r="B141" s="351"/>
      <c r="C141" s="351"/>
      <c r="D141" s="351"/>
      <c r="E141" s="351"/>
      <c r="F141" s="351"/>
      <c r="G141" s="351"/>
      <c r="H141" s="351"/>
      <c r="I141" s="351"/>
      <c r="J141" s="351"/>
      <c r="K141" s="351"/>
      <c r="L141" s="351"/>
      <c r="M141" s="351"/>
      <c r="N141" s="357"/>
    </row>
    <row r="142" spans="1:14" s="224" customFormat="1" ht="15.75" customHeight="1" thickBot="1">
      <c r="A142" s="172"/>
      <c r="B142" s="172"/>
      <c r="C142" s="172"/>
      <c r="D142" s="172"/>
      <c r="E142" s="172"/>
      <c r="F142" s="172"/>
      <c r="G142" s="172"/>
      <c r="H142" s="172"/>
      <c r="I142" s="172"/>
      <c r="J142" s="172"/>
      <c r="K142" s="172"/>
      <c r="L142" s="172"/>
      <c r="M142" s="172"/>
      <c r="N142" s="172"/>
    </row>
    <row r="143" spans="1:14" s="221" customFormat="1" ht="15" customHeight="1" thickBot="1">
      <c r="A143" s="327" t="s">
        <v>134</v>
      </c>
      <c r="B143" s="165" t="s">
        <v>135</v>
      </c>
      <c r="C143" s="165"/>
      <c r="D143" s="165"/>
      <c r="E143" s="165"/>
      <c r="F143" s="165"/>
      <c r="G143" s="165"/>
      <c r="H143" s="165"/>
      <c r="I143" s="165"/>
      <c r="J143" s="165"/>
      <c r="K143" s="165"/>
      <c r="L143" s="165"/>
      <c r="M143" s="165"/>
      <c r="N143" s="166"/>
    </row>
    <row r="144" spans="1:14" ht="15.6" customHeight="1" thickBot="1">
      <c r="A144" s="327"/>
      <c r="B144" s="126" t="s">
        <v>2</v>
      </c>
      <c r="C144" s="157"/>
      <c r="D144" s="157"/>
      <c r="E144" s="157"/>
      <c r="F144" s="157"/>
      <c r="G144" s="157"/>
      <c r="H144" s="157"/>
      <c r="I144" s="157"/>
      <c r="J144" s="157"/>
      <c r="K144" s="157"/>
      <c r="L144" s="157"/>
      <c r="M144" s="157"/>
      <c r="N144" s="167"/>
    </row>
    <row r="145" spans="1:14" s="221" customFormat="1" ht="15.6" customHeight="1">
      <c r="A145" s="327"/>
      <c r="B145" s="157" t="s">
        <v>3</v>
      </c>
      <c r="C145" s="157"/>
      <c r="D145" s="157"/>
      <c r="E145" s="157"/>
      <c r="F145" s="157"/>
      <c r="G145" s="157"/>
      <c r="H145" s="157"/>
      <c r="I145" s="157"/>
      <c r="J145" s="157"/>
      <c r="K145" s="157"/>
      <c r="L145" s="157"/>
      <c r="M145" s="157"/>
      <c r="N145" s="167"/>
    </row>
    <row r="146" spans="1:14" s="221" customFormat="1" ht="15.75">
      <c r="A146" s="319" t="s">
        <v>4</v>
      </c>
      <c r="B146" s="320" t="s">
        <v>5</v>
      </c>
      <c r="C146" s="321" t="s">
        <v>6</v>
      </c>
      <c r="D146" s="322" t="s">
        <v>7</v>
      </c>
      <c r="E146" s="323" t="s">
        <v>30</v>
      </c>
      <c r="F146" s="323" t="s">
        <v>123</v>
      </c>
      <c r="G146" s="72" t="s">
        <v>39</v>
      </c>
      <c r="H146" s="324" t="s">
        <v>124</v>
      </c>
      <c r="I146" s="353" t="s">
        <v>136</v>
      </c>
      <c r="J146" s="338" t="s">
        <v>137</v>
      </c>
      <c r="K146" s="73" t="s">
        <v>13</v>
      </c>
      <c r="L146" s="73"/>
      <c r="M146" s="73"/>
      <c r="N146" s="80"/>
    </row>
    <row r="147" spans="1:14" s="221" customFormat="1" ht="31.5">
      <c r="A147" s="319"/>
      <c r="B147" s="320"/>
      <c r="C147" s="321"/>
      <c r="D147" s="322"/>
      <c r="E147" s="323"/>
      <c r="F147" s="323"/>
      <c r="G147" s="71" t="s">
        <v>14</v>
      </c>
      <c r="H147" s="324"/>
      <c r="I147" s="353"/>
      <c r="J147" s="338"/>
      <c r="K147" s="74" t="s">
        <v>138</v>
      </c>
      <c r="L147" s="74" t="s">
        <v>139</v>
      </c>
      <c r="M147" s="74" t="s">
        <v>140</v>
      </c>
      <c r="N147" s="81" t="s">
        <v>141</v>
      </c>
    </row>
    <row r="148" spans="1:14" s="221" customFormat="1" ht="15.6" customHeight="1">
      <c r="A148" s="174" t="str">
        <f t="shared" ref="A148:C153" si="64">A36</f>
        <v>ZIM WILMINGTON V.14E(国际货柜码头)</v>
      </c>
      <c r="B148" s="70" t="str">
        <f t="shared" si="64"/>
        <v>9699115</v>
      </c>
      <c r="C148" s="77" t="str">
        <f t="shared" si="64"/>
        <v>UQM/14E</v>
      </c>
      <c r="D148" s="65">
        <f>G148-2</f>
        <v>45229</v>
      </c>
      <c r="E148" s="65">
        <f>G148-2</f>
        <v>45229</v>
      </c>
      <c r="F148" s="65">
        <f t="shared" ref="F148:F153" si="65">G148-3</f>
        <v>45228</v>
      </c>
      <c r="G148" s="66">
        <f t="shared" ref="G148:I153" si="66">G36</f>
        <v>45231</v>
      </c>
      <c r="H148" s="170" t="str">
        <f t="shared" si="66"/>
        <v>ZIM SAMMY OFER V.4E (ZS3/4E)</v>
      </c>
      <c r="I148" s="171">
        <f t="shared" si="66"/>
        <v>45242</v>
      </c>
      <c r="J148" s="160">
        <f t="shared" ref="J148:J153" si="67">L36</f>
        <v>45261</v>
      </c>
      <c r="K148" s="160">
        <f t="shared" ref="K148:K153" si="68">J148+3</f>
        <v>45264</v>
      </c>
      <c r="L148" s="114">
        <f t="shared" ref="L148:L153" si="69">J148+5</f>
        <v>45266</v>
      </c>
      <c r="M148" s="114">
        <f t="shared" ref="M148:M153" si="70">J148+8</f>
        <v>45269</v>
      </c>
      <c r="N148" s="175">
        <f t="shared" ref="N148:N153" si="71">J148+14</f>
        <v>45275</v>
      </c>
    </row>
    <row r="149" spans="1:14" s="221" customFormat="1" ht="15" customHeight="1">
      <c r="A149" s="176" t="str">
        <f t="shared" si="64"/>
        <v>VELA V.6E</v>
      </c>
      <c r="B149" s="70">
        <f t="shared" si="64"/>
        <v>9406180</v>
      </c>
      <c r="C149" s="104" t="str">
        <f t="shared" si="64"/>
        <v>VLB/6E</v>
      </c>
      <c r="D149" s="103">
        <f>G149-2</f>
        <v>45236</v>
      </c>
      <c r="E149" s="103">
        <f>G149-2</f>
        <v>45236</v>
      </c>
      <c r="F149" s="103">
        <f t="shared" si="65"/>
        <v>45235</v>
      </c>
      <c r="G149" s="104">
        <f t="shared" si="66"/>
        <v>45238</v>
      </c>
      <c r="H149" s="69" t="str">
        <f t="shared" si="66"/>
        <v>ZIM BANGKOK V.4E (ADA/4E)</v>
      </c>
      <c r="I149" s="171">
        <f t="shared" si="66"/>
        <v>45249</v>
      </c>
      <c r="J149" s="160">
        <f t="shared" si="67"/>
        <v>45268</v>
      </c>
      <c r="K149" s="160">
        <f t="shared" si="68"/>
        <v>45271</v>
      </c>
      <c r="L149" s="114">
        <f t="shared" si="69"/>
        <v>45273</v>
      </c>
      <c r="M149" s="114">
        <f t="shared" si="70"/>
        <v>45276</v>
      </c>
      <c r="N149" s="175">
        <f t="shared" si="71"/>
        <v>45282</v>
      </c>
    </row>
    <row r="150" spans="1:14" s="224" customFormat="1" ht="15.75">
      <c r="A150" s="177" t="str">
        <f t="shared" si="64"/>
        <v>NAVIOS AMARILLO V.49E</v>
      </c>
      <c r="B150" s="70">
        <f t="shared" si="64"/>
        <v>9324849</v>
      </c>
      <c r="C150" s="69" t="str">
        <f t="shared" si="64"/>
        <v>NA7/49E</v>
      </c>
      <c r="D150" s="110">
        <f>G150-3</f>
        <v>45242</v>
      </c>
      <c r="E150" s="65">
        <f>G150-3</f>
        <v>45242</v>
      </c>
      <c r="F150" s="65">
        <f t="shared" si="65"/>
        <v>45242</v>
      </c>
      <c r="G150" s="111">
        <f t="shared" si="66"/>
        <v>45245</v>
      </c>
      <c r="H150" s="69" t="str">
        <f t="shared" si="66"/>
        <v>ZIM MOUNT BLANC V.3E (ZB1/3E)</v>
      </c>
      <c r="I150" s="171">
        <f t="shared" si="66"/>
        <v>45256</v>
      </c>
      <c r="J150" s="160">
        <f t="shared" si="67"/>
        <v>45275</v>
      </c>
      <c r="K150" s="160">
        <f t="shared" si="68"/>
        <v>45278</v>
      </c>
      <c r="L150" s="114">
        <f t="shared" si="69"/>
        <v>45280</v>
      </c>
      <c r="M150" s="114">
        <f t="shared" si="70"/>
        <v>45283</v>
      </c>
      <c r="N150" s="175">
        <f t="shared" si="71"/>
        <v>45289</v>
      </c>
    </row>
    <row r="151" spans="1:14" s="224" customFormat="1" ht="15.75">
      <c r="A151" s="176" t="str">
        <f t="shared" si="64"/>
        <v>SEASPAN LONCOMILLA V.15E</v>
      </c>
      <c r="B151" s="70">
        <f t="shared" si="64"/>
        <v>9437385</v>
      </c>
      <c r="C151" s="104" t="str">
        <f t="shared" si="64"/>
        <v>SL7/15E</v>
      </c>
      <c r="D151" s="103">
        <f>G151-3</f>
        <v>45249</v>
      </c>
      <c r="E151" s="103">
        <f>G151-3</f>
        <v>45249</v>
      </c>
      <c r="F151" s="103">
        <f t="shared" si="65"/>
        <v>45249</v>
      </c>
      <c r="G151" s="104">
        <f t="shared" si="66"/>
        <v>45252</v>
      </c>
      <c r="H151" s="69" t="str">
        <f t="shared" si="66"/>
        <v>ZIM MOUNT RAINIER V.2E (ZR1/2E)</v>
      </c>
      <c r="I151" s="171">
        <f t="shared" si="66"/>
        <v>45263</v>
      </c>
      <c r="J151" s="160">
        <f t="shared" si="67"/>
        <v>45282</v>
      </c>
      <c r="K151" s="160">
        <f t="shared" si="68"/>
        <v>45285</v>
      </c>
      <c r="L151" s="114">
        <f t="shared" si="69"/>
        <v>45287</v>
      </c>
      <c r="M151" s="114">
        <f t="shared" si="70"/>
        <v>45290</v>
      </c>
      <c r="N151" s="175">
        <f t="shared" si="71"/>
        <v>45296</v>
      </c>
    </row>
    <row r="152" spans="1:14" s="224" customFormat="1" ht="15.75">
      <c r="A152" s="176" t="str">
        <f t="shared" si="64"/>
        <v>ZIM CARMEL V.18E</v>
      </c>
      <c r="B152" s="70" t="str">
        <f t="shared" si="64"/>
        <v>9395927</v>
      </c>
      <c r="C152" s="104" t="str">
        <f t="shared" si="64"/>
        <v>UXH/18E</v>
      </c>
      <c r="D152" s="117">
        <f>G152-3</f>
        <v>45256</v>
      </c>
      <c r="E152" s="103">
        <f>G152-3</f>
        <v>45256</v>
      </c>
      <c r="F152" s="103">
        <f t="shared" si="65"/>
        <v>45256</v>
      </c>
      <c r="G152" s="104">
        <f t="shared" si="66"/>
        <v>45259</v>
      </c>
      <c r="H152" s="69" t="str">
        <f t="shared" si="66"/>
        <v>ZIM ROTTERDAM V.75E (ZTD/75E)</v>
      </c>
      <c r="I152" s="171">
        <f t="shared" si="66"/>
        <v>45270</v>
      </c>
      <c r="J152" s="160">
        <f t="shared" si="67"/>
        <v>45289</v>
      </c>
      <c r="K152" s="160">
        <f t="shared" si="68"/>
        <v>45292</v>
      </c>
      <c r="L152" s="114">
        <f t="shared" si="69"/>
        <v>45294</v>
      </c>
      <c r="M152" s="114">
        <f t="shared" si="70"/>
        <v>45297</v>
      </c>
      <c r="N152" s="175">
        <f t="shared" si="71"/>
        <v>45303</v>
      </c>
    </row>
    <row r="153" spans="1:14" s="224" customFormat="1" ht="15.75">
      <c r="A153" s="176" t="str">
        <f t="shared" si="64"/>
        <v>STAMATIS B V.273E</v>
      </c>
      <c r="B153" s="173" t="str">
        <f t="shared" si="64"/>
        <v>9280811</v>
      </c>
      <c r="C153" s="104" t="str">
        <f t="shared" si="64"/>
        <v>TM5/273E</v>
      </c>
      <c r="D153" s="117">
        <f>G153-3</f>
        <v>45263</v>
      </c>
      <c r="E153" s="103">
        <f>G153-3</f>
        <v>45263</v>
      </c>
      <c r="F153" s="103">
        <f t="shared" si="65"/>
        <v>45263</v>
      </c>
      <c r="G153" s="104">
        <f t="shared" si="66"/>
        <v>45266</v>
      </c>
      <c r="H153" s="69" t="str">
        <f t="shared" si="66"/>
        <v>ZIM USA V.6E (AEC/6E)</v>
      </c>
      <c r="I153" s="171">
        <f t="shared" si="66"/>
        <v>45277</v>
      </c>
      <c r="J153" s="160">
        <f t="shared" si="67"/>
        <v>45296</v>
      </c>
      <c r="K153" s="160">
        <f t="shared" si="68"/>
        <v>45299</v>
      </c>
      <c r="L153" s="114">
        <f t="shared" si="69"/>
        <v>45301</v>
      </c>
      <c r="M153" s="114">
        <f t="shared" si="70"/>
        <v>45304</v>
      </c>
      <c r="N153" s="175">
        <f t="shared" si="71"/>
        <v>45310</v>
      </c>
    </row>
    <row r="154" spans="1:14" s="224" customFormat="1" ht="16.5" thickBot="1">
      <c r="A154" s="351" t="s">
        <v>44</v>
      </c>
      <c r="B154" s="351"/>
      <c r="C154" s="351"/>
      <c r="D154" s="351"/>
      <c r="E154" s="351"/>
      <c r="F154" s="351"/>
      <c r="G154" s="351"/>
      <c r="H154" s="351"/>
      <c r="I154" s="351"/>
      <c r="J154" s="351"/>
      <c r="K154" s="351"/>
      <c r="L154" s="351"/>
      <c r="M154" s="351"/>
      <c r="N154" s="357"/>
    </row>
    <row r="155" spans="1:14" s="224" customFormat="1" ht="15.75" thickBot="1">
      <c r="A155" s="346"/>
      <c r="B155" s="346"/>
      <c r="C155" s="346"/>
      <c r="D155" s="346"/>
      <c r="E155" s="346"/>
      <c r="F155" s="346"/>
      <c r="G155" s="346"/>
      <c r="H155" s="346"/>
      <c r="I155" s="346"/>
      <c r="J155" s="2"/>
      <c r="K155" s="2"/>
      <c r="L155" s="14"/>
      <c r="M155" s="14"/>
      <c r="N155" s="2"/>
    </row>
    <row r="156" spans="1:14" s="221" customFormat="1" ht="15" customHeight="1" thickBot="1">
      <c r="A156" s="363" t="s">
        <v>142</v>
      </c>
      <c r="B156" s="165" t="s">
        <v>143</v>
      </c>
      <c r="C156" s="165"/>
      <c r="D156" s="165"/>
      <c r="E156" s="165"/>
      <c r="F156" s="165"/>
      <c r="G156" s="165"/>
      <c r="H156" s="165"/>
      <c r="I156" s="165"/>
      <c r="J156" s="165"/>
      <c r="K156" s="165"/>
      <c r="L156" s="165"/>
      <c r="M156" s="166"/>
      <c r="N156" s="8"/>
    </row>
    <row r="157" spans="1:14" ht="15" customHeight="1" thickBot="1">
      <c r="A157" s="363"/>
      <c r="B157" s="157" t="s">
        <v>2</v>
      </c>
      <c r="C157" s="148"/>
      <c r="D157" s="148"/>
      <c r="E157" s="148"/>
      <c r="F157" s="148"/>
      <c r="G157" s="148"/>
      <c r="H157" s="148"/>
      <c r="I157" s="148"/>
      <c r="J157" s="148"/>
      <c r="K157" s="148"/>
      <c r="L157" s="148"/>
      <c r="M157" s="202"/>
      <c r="N157" s="1"/>
    </row>
    <row r="158" spans="1:14" s="221" customFormat="1" ht="15.75">
      <c r="A158" s="363"/>
      <c r="B158" s="157" t="s">
        <v>3</v>
      </c>
      <c r="C158" s="157"/>
      <c r="D158" s="157"/>
      <c r="E158" s="157"/>
      <c r="F158" s="157"/>
      <c r="G158" s="157"/>
      <c r="H158" s="157"/>
      <c r="I158" s="157"/>
      <c r="J158" s="157"/>
      <c r="K158" s="157"/>
      <c r="L158" s="157"/>
      <c r="M158" s="203"/>
      <c r="N158" s="14"/>
    </row>
    <row r="159" spans="1:14" s="221" customFormat="1" ht="15.75">
      <c r="A159" s="319" t="s">
        <v>4</v>
      </c>
      <c r="B159" s="320" t="s">
        <v>5</v>
      </c>
      <c r="C159" s="321" t="s">
        <v>6</v>
      </c>
      <c r="D159" s="322" t="s">
        <v>7</v>
      </c>
      <c r="E159" s="323" t="s">
        <v>30</v>
      </c>
      <c r="F159" s="323" t="s">
        <v>123</v>
      </c>
      <c r="G159" s="72" t="s">
        <v>39</v>
      </c>
      <c r="H159" s="324" t="s">
        <v>124</v>
      </c>
      <c r="I159" s="353" t="s">
        <v>136</v>
      </c>
      <c r="J159" s="338" t="s">
        <v>137</v>
      </c>
      <c r="K159" s="73" t="s">
        <v>13</v>
      </c>
      <c r="L159" s="73" t="s">
        <v>13</v>
      </c>
      <c r="M159" s="80" t="s">
        <v>13</v>
      </c>
      <c r="N159" s="14"/>
    </row>
    <row r="160" spans="1:14" s="221" customFormat="1" ht="31.5">
      <c r="A160" s="319"/>
      <c r="B160" s="320"/>
      <c r="C160" s="321"/>
      <c r="D160" s="322"/>
      <c r="E160" s="323"/>
      <c r="F160" s="323"/>
      <c r="G160" s="71" t="s">
        <v>14</v>
      </c>
      <c r="H160" s="324"/>
      <c r="I160" s="353"/>
      <c r="J160" s="338"/>
      <c r="K160" s="74" t="s">
        <v>144</v>
      </c>
      <c r="L160" s="74" t="s">
        <v>145</v>
      </c>
      <c r="M160" s="81" t="s">
        <v>146</v>
      </c>
      <c r="N160" s="14"/>
    </row>
    <row r="161" spans="1:15" s="221" customFormat="1" ht="15" customHeight="1">
      <c r="A161" s="174" t="str">
        <f t="shared" ref="A161:C166" si="72">A36</f>
        <v>ZIM WILMINGTON V.14E(国际货柜码头)</v>
      </c>
      <c r="B161" s="178" t="str">
        <f t="shared" si="72"/>
        <v>9699115</v>
      </c>
      <c r="C161" s="77" t="str">
        <f t="shared" si="72"/>
        <v>UQM/14E</v>
      </c>
      <c r="D161" s="65">
        <f>G161-2</f>
        <v>45229</v>
      </c>
      <c r="E161" s="65">
        <f>G161-2</f>
        <v>45229</v>
      </c>
      <c r="F161" s="65">
        <f t="shared" ref="F161:F166" si="73">G161-3</f>
        <v>45228</v>
      </c>
      <c r="G161" s="66">
        <f t="shared" ref="G161:I166" si="74">G36</f>
        <v>45231</v>
      </c>
      <c r="H161" s="170" t="str">
        <f t="shared" si="74"/>
        <v>ZIM SAMMY OFER V.4E (ZS3/4E)</v>
      </c>
      <c r="I161" s="171">
        <f t="shared" si="74"/>
        <v>45242</v>
      </c>
      <c r="J161" s="160">
        <f t="shared" ref="J161:J166" si="75">L36</f>
        <v>45261</v>
      </c>
      <c r="K161" s="160">
        <f t="shared" ref="K161:K166" si="76">J161+5</f>
        <v>45266</v>
      </c>
      <c r="L161" s="161">
        <f t="shared" ref="L161:L166" si="77">J161+7</f>
        <v>45268</v>
      </c>
      <c r="M161" s="179">
        <f t="shared" ref="M161:M166" si="78">J161+11</f>
        <v>45272</v>
      </c>
      <c r="N161" s="2"/>
      <c r="O161" s="1"/>
    </row>
    <row r="162" spans="1:15" s="221" customFormat="1" ht="15" customHeight="1">
      <c r="A162" s="176" t="str">
        <f t="shared" si="72"/>
        <v>VELA V.6E</v>
      </c>
      <c r="B162" s="70">
        <f t="shared" si="72"/>
        <v>9406180</v>
      </c>
      <c r="C162" s="104" t="str">
        <f t="shared" si="72"/>
        <v>VLB/6E</v>
      </c>
      <c r="D162" s="103">
        <f>G162-2</f>
        <v>45236</v>
      </c>
      <c r="E162" s="103">
        <f>G162-2</f>
        <v>45236</v>
      </c>
      <c r="F162" s="103">
        <f t="shared" si="73"/>
        <v>45235</v>
      </c>
      <c r="G162" s="104">
        <f t="shared" si="74"/>
        <v>45238</v>
      </c>
      <c r="H162" s="69" t="str">
        <f t="shared" si="74"/>
        <v>ZIM BANGKOK V.4E (ADA/4E)</v>
      </c>
      <c r="I162" s="171">
        <f t="shared" si="74"/>
        <v>45249</v>
      </c>
      <c r="J162" s="160">
        <f t="shared" si="75"/>
        <v>45268</v>
      </c>
      <c r="K162" s="160">
        <f t="shared" si="76"/>
        <v>45273</v>
      </c>
      <c r="L162" s="161">
        <f t="shared" si="77"/>
        <v>45275</v>
      </c>
      <c r="M162" s="179">
        <f t="shared" si="78"/>
        <v>45279</v>
      </c>
      <c r="N162" s="2"/>
      <c r="O162" s="1"/>
    </row>
    <row r="163" spans="1:15" s="221" customFormat="1" ht="15.75">
      <c r="A163" s="177" t="str">
        <f t="shared" si="72"/>
        <v>NAVIOS AMARILLO V.49E</v>
      </c>
      <c r="B163" s="70">
        <f t="shared" si="72"/>
        <v>9324849</v>
      </c>
      <c r="C163" s="69" t="str">
        <f t="shared" si="72"/>
        <v>NA7/49E</v>
      </c>
      <c r="D163" s="110">
        <f>G163-3</f>
        <v>45242</v>
      </c>
      <c r="E163" s="65">
        <f>G163-3</f>
        <v>45242</v>
      </c>
      <c r="F163" s="65">
        <f t="shared" si="73"/>
        <v>45242</v>
      </c>
      <c r="G163" s="111">
        <f t="shared" si="74"/>
        <v>45245</v>
      </c>
      <c r="H163" s="69" t="str">
        <f t="shared" si="74"/>
        <v>ZIM MOUNT BLANC V.3E (ZB1/3E)</v>
      </c>
      <c r="I163" s="171">
        <f t="shared" si="74"/>
        <v>45256</v>
      </c>
      <c r="J163" s="160">
        <f t="shared" si="75"/>
        <v>45275</v>
      </c>
      <c r="K163" s="160">
        <f t="shared" si="76"/>
        <v>45280</v>
      </c>
      <c r="L163" s="161">
        <f t="shared" si="77"/>
        <v>45282</v>
      </c>
      <c r="M163" s="179">
        <f t="shared" si="78"/>
        <v>45286</v>
      </c>
      <c r="N163" s="14"/>
      <c r="O163" s="8"/>
    </row>
    <row r="164" spans="1:15" s="221" customFormat="1" ht="15.75">
      <c r="A164" s="176" t="str">
        <f t="shared" si="72"/>
        <v>SEASPAN LONCOMILLA V.15E</v>
      </c>
      <c r="B164" s="70">
        <f t="shared" si="72"/>
        <v>9437385</v>
      </c>
      <c r="C164" s="104" t="str">
        <f t="shared" si="72"/>
        <v>SL7/15E</v>
      </c>
      <c r="D164" s="103">
        <f>G164-3</f>
        <v>45249</v>
      </c>
      <c r="E164" s="103">
        <f>G164-3</f>
        <v>45249</v>
      </c>
      <c r="F164" s="103">
        <f t="shared" si="73"/>
        <v>45249</v>
      </c>
      <c r="G164" s="104">
        <f t="shared" si="74"/>
        <v>45252</v>
      </c>
      <c r="H164" s="69" t="str">
        <f t="shared" si="74"/>
        <v>ZIM MOUNT RAINIER V.2E (ZR1/2E)</v>
      </c>
      <c r="I164" s="171">
        <f t="shared" si="74"/>
        <v>45263</v>
      </c>
      <c r="J164" s="160">
        <f t="shared" si="75"/>
        <v>45282</v>
      </c>
      <c r="K164" s="160">
        <f t="shared" si="76"/>
        <v>45287</v>
      </c>
      <c r="L164" s="161">
        <f t="shared" si="77"/>
        <v>45289</v>
      </c>
      <c r="M164" s="179">
        <f t="shared" si="78"/>
        <v>45293</v>
      </c>
      <c r="N164" s="14"/>
      <c r="O164" s="8"/>
    </row>
    <row r="165" spans="1:15" s="221" customFormat="1" ht="15.75">
      <c r="A165" s="176" t="str">
        <f t="shared" si="72"/>
        <v>ZIM CARMEL V.18E</v>
      </c>
      <c r="B165" s="70" t="str">
        <f t="shared" si="72"/>
        <v>9395927</v>
      </c>
      <c r="C165" s="104" t="str">
        <f t="shared" si="72"/>
        <v>UXH/18E</v>
      </c>
      <c r="D165" s="117">
        <f>G165-3</f>
        <v>45256</v>
      </c>
      <c r="E165" s="103">
        <f>G165-3</f>
        <v>45256</v>
      </c>
      <c r="F165" s="103">
        <f t="shared" si="73"/>
        <v>45256</v>
      </c>
      <c r="G165" s="104">
        <f t="shared" si="74"/>
        <v>45259</v>
      </c>
      <c r="H165" s="69" t="str">
        <f t="shared" si="74"/>
        <v>ZIM ROTTERDAM V.75E (ZTD/75E)</v>
      </c>
      <c r="I165" s="171">
        <f t="shared" si="74"/>
        <v>45270</v>
      </c>
      <c r="J165" s="160">
        <f t="shared" si="75"/>
        <v>45289</v>
      </c>
      <c r="K165" s="160">
        <f t="shared" si="76"/>
        <v>45294</v>
      </c>
      <c r="L165" s="161">
        <f t="shared" si="77"/>
        <v>45296</v>
      </c>
      <c r="M165" s="179">
        <f t="shared" si="78"/>
        <v>45300</v>
      </c>
      <c r="N165" s="14"/>
      <c r="O165" s="8"/>
    </row>
    <row r="166" spans="1:15" s="221" customFormat="1" ht="15.75">
      <c r="A166" s="176" t="str">
        <f t="shared" si="72"/>
        <v>STAMATIS B V.273E</v>
      </c>
      <c r="B166" s="70" t="str">
        <f t="shared" si="72"/>
        <v>9280811</v>
      </c>
      <c r="C166" s="104" t="str">
        <f t="shared" si="72"/>
        <v>TM5/273E</v>
      </c>
      <c r="D166" s="117">
        <f>G166-3</f>
        <v>45263</v>
      </c>
      <c r="E166" s="103">
        <f>G166-3</f>
        <v>45263</v>
      </c>
      <c r="F166" s="103">
        <f t="shared" si="73"/>
        <v>45263</v>
      </c>
      <c r="G166" s="104">
        <f t="shared" si="74"/>
        <v>45266</v>
      </c>
      <c r="H166" s="69" t="str">
        <f t="shared" si="74"/>
        <v>ZIM USA V.6E (AEC/6E)</v>
      </c>
      <c r="I166" s="171">
        <f t="shared" si="74"/>
        <v>45277</v>
      </c>
      <c r="J166" s="160">
        <f t="shared" si="75"/>
        <v>45296</v>
      </c>
      <c r="K166" s="160">
        <f t="shared" si="76"/>
        <v>45301</v>
      </c>
      <c r="L166" s="161">
        <f t="shared" si="77"/>
        <v>45303</v>
      </c>
      <c r="M166" s="179">
        <f t="shared" si="78"/>
        <v>45307</v>
      </c>
      <c r="N166" s="14"/>
      <c r="O166" s="8"/>
    </row>
    <row r="167" spans="1:15" s="221" customFormat="1" ht="16.5" thickBot="1">
      <c r="A167" s="358" t="s">
        <v>44</v>
      </c>
      <c r="B167" s="358"/>
      <c r="C167" s="358"/>
      <c r="D167" s="358"/>
      <c r="E167" s="358"/>
      <c r="F167" s="358"/>
      <c r="G167" s="358"/>
      <c r="H167" s="358"/>
      <c r="I167" s="358"/>
      <c r="J167" s="358"/>
      <c r="K167" s="358"/>
      <c r="L167" s="358"/>
      <c r="M167" s="357"/>
      <c r="N167" s="14"/>
      <c r="O167" s="8"/>
    </row>
    <row r="168" spans="1:15" s="221" customFormat="1" ht="15" customHeight="1" thickBot="1">
      <c r="A168" s="50"/>
      <c r="B168" s="181"/>
      <c r="C168" s="50"/>
      <c r="D168" s="50"/>
      <c r="E168" s="50"/>
      <c r="F168" s="50"/>
      <c r="G168" s="50"/>
      <c r="H168" s="50"/>
      <c r="I168" s="50"/>
      <c r="J168" s="2"/>
      <c r="K168" s="2"/>
      <c r="L168" s="14"/>
      <c r="M168" s="14"/>
      <c r="N168" s="14"/>
      <c r="O168" s="8"/>
    </row>
    <row r="169" spans="1:15" s="221" customFormat="1" ht="15" customHeight="1" thickBot="1">
      <c r="A169" s="312" t="s">
        <v>147</v>
      </c>
      <c r="B169" s="359" t="s">
        <v>148</v>
      </c>
      <c r="C169" s="359"/>
      <c r="D169" s="359"/>
      <c r="E169" s="359"/>
      <c r="F169" s="359"/>
      <c r="G169" s="359"/>
      <c r="H169" s="359"/>
      <c r="I169" s="360"/>
      <c r="J169" s="2"/>
      <c r="K169" s="2"/>
      <c r="L169" s="2"/>
      <c r="M169" s="14"/>
      <c r="N169" s="14"/>
      <c r="O169" s="8"/>
    </row>
    <row r="170" spans="1:15" s="221" customFormat="1" ht="15" customHeight="1" thickBot="1">
      <c r="A170" s="312"/>
      <c r="B170" s="361" t="s">
        <v>149</v>
      </c>
      <c r="C170" s="361"/>
      <c r="D170" s="361"/>
      <c r="E170" s="361"/>
      <c r="F170" s="361"/>
      <c r="G170" s="361"/>
      <c r="H170" s="361"/>
      <c r="I170" s="362"/>
      <c r="J170" s="2"/>
      <c r="K170" s="2"/>
      <c r="L170" s="2"/>
      <c r="M170" s="14"/>
      <c r="N170" s="14"/>
      <c r="O170" s="8"/>
    </row>
    <row r="171" spans="1:15" s="221" customFormat="1" ht="15" customHeight="1">
      <c r="A171" s="312"/>
      <c r="B171" s="361" t="s">
        <v>150</v>
      </c>
      <c r="C171" s="361"/>
      <c r="D171" s="361"/>
      <c r="E171" s="361"/>
      <c r="F171" s="361"/>
      <c r="G171" s="361"/>
      <c r="H171" s="361"/>
      <c r="I171" s="362"/>
      <c r="J171" s="2"/>
      <c r="K171" s="2"/>
      <c r="L171" s="2"/>
      <c r="M171" s="2"/>
      <c r="N171" s="14"/>
      <c r="O171" s="8"/>
    </row>
    <row r="172" spans="1:15" s="221" customFormat="1" ht="15" customHeight="1">
      <c r="A172" s="319" t="s">
        <v>4</v>
      </c>
      <c r="B172" s="320" t="s">
        <v>5</v>
      </c>
      <c r="C172" s="321" t="s">
        <v>6</v>
      </c>
      <c r="D172" s="322" t="s">
        <v>7</v>
      </c>
      <c r="E172" s="323" t="s">
        <v>30</v>
      </c>
      <c r="F172" s="323" t="s">
        <v>123</v>
      </c>
      <c r="G172" s="72" t="s">
        <v>39</v>
      </c>
      <c r="H172" s="72" t="s">
        <v>151</v>
      </c>
      <c r="I172" s="121" t="s">
        <v>13</v>
      </c>
      <c r="J172" s="14"/>
      <c r="K172" s="2"/>
      <c r="L172" s="2"/>
      <c r="M172" s="2"/>
      <c r="N172" s="14"/>
      <c r="O172" s="8"/>
    </row>
    <row r="173" spans="1:15" s="221" customFormat="1" ht="47.25">
      <c r="A173" s="319"/>
      <c r="B173" s="320"/>
      <c r="C173" s="321"/>
      <c r="D173" s="322"/>
      <c r="E173" s="323"/>
      <c r="F173" s="323"/>
      <c r="G173" s="71" t="s">
        <v>14</v>
      </c>
      <c r="H173" s="72" t="s">
        <v>152</v>
      </c>
      <c r="I173" s="121" t="s">
        <v>153</v>
      </c>
      <c r="J173" s="14"/>
      <c r="K173" s="2"/>
      <c r="L173" s="2"/>
      <c r="M173" s="14"/>
      <c r="N173" s="14"/>
      <c r="O173" s="8"/>
    </row>
    <row r="174" spans="1:15" s="221" customFormat="1" ht="15.75">
      <c r="A174" s="122" t="s">
        <v>293</v>
      </c>
      <c r="B174" s="116"/>
      <c r="C174" s="133" t="s">
        <v>292</v>
      </c>
      <c r="D174" s="110">
        <f>G174-1</f>
        <v>45230</v>
      </c>
      <c r="E174" s="110">
        <f>G174-1</f>
        <v>45230</v>
      </c>
      <c r="F174" s="110">
        <f>G174-2</f>
        <v>45229</v>
      </c>
      <c r="G174" s="110">
        <v>45231</v>
      </c>
      <c r="H174" s="180">
        <f>G174+3</f>
        <v>45234</v>
      </c>
      <c r="I174" s="182">
        <f>G174+6</f>
        <v>45237</v>
      </c>
      <c r="J174" s="14"/>
      <c r="K174" s="14"/>
      <c r="L174" s="14"/>
      <c r="M174" s="14"/>
      <c r="N174" s="14"/>
      <c r="O174" s="8"/>
    </row>
    <row r="175" spans="1:15" s="221" customFormat="1" ht="15.75">
      <c r="A175" s="122" t="s">
        <v>385</v>
      </c>
      <c r="B175" s="116"/>
      <c r="C175" s="133" t="s">
        <v>381</v>
      </c>
      <c r="D175" s="110">
        <f>G175-1</f>
        <v>45237</v>
      </c>
      <c r="E175" s="110">
        <f>G175-1</f>
        <v>45237</v>
      </c>
      <c r="F175" s="110">
        <f>G175-2</f>
        <v>45236</v>
      </c>
      <c r="G175" s="110">
        <v>45238</v>
      </c>
      <c r="H175" s="180">
        <f>G175+3</f>
        <v>45241</v>
      </c>
      <c r="I175" s="182">
        <f>G175+6</f>
        <v>45244</v>
      </c>
      <c r="J175" s="14"/>
      <c r="K175" s="14"/>
      <c r="L175" s="14"/>
      <c r="M175" s="14"/>
      <c r="N175" s="14"/>
      <c r="O175" s="8"/>
    </row>
    <row r="176" spans="1:15" s="221" customFormat="1" ht="15.75">
      <c r="A176" s="122" t="s">
        <v>386</v>
      </c>
      <c r="B176" s="116"/>
      <c r="C176" s="133" t="s">
        <v>382</v>
      </c>
      <c r="D176" s="110">
        <f>G176-1</f>
        <v>45244</v>
      </c>
      <c r="E176" s="110">
        <f>G176-1</f>
        <v>45244</v>
      </c>
      <c r="F176" s="110">
        <f>G176-2</f>
        <v>45243</v>
      </c>
      <c r="G176" s="110">
        <v>45245</v>
      </c>
      <c r="H176" s="180">
        <f>G176+3</f>
        <v>45248</v>
      </c>
      <c r="I176" s="182">
        <f>G176+6</f>
        <v>45251</v>
      </c>
      <c r="J176" s="10"/>
      <c r="K176" s="11"/>
      <c r="L176" s="15"/>
      <c r="M176" s="14"/>
      <c r="N176" s="14"/>
      <c r="O176" s="8"/>
    </row>
    <row r="177" spans="1:15" s="221" customFormat="1" ht="15.75">
      <c r="A177" s="122" t="s">
        <v>387</v>
      </c>
      <c r="B177" s="116"/>
      <c r="C177" s="133" t="s">
        <v>383</v>
      </c>
      <c r="D177" s="110">
        <f>G177-1</f>
        <v>45251</v>
      </c>
      <c r="E177" s="110">
        <f>G177-1</f>
        <v>45251</v>
      </c>
      <c r="F177" s="110">
        <f>G177-2</f>
        <v>45250</v>
      </c>
      <c r="G177" s="110">
        <v>45252</v>
      </c>
      <c r="H177" s="180">
        <f>G177+3</f>
        <v>45255</v>
      </c>
      <c r="I177" s="182">
        <f>G177+6</f>
        <v>45258</v>
      </c>
      <c r="J177" s="10"/>
      <c r="K177" s="11"/>
      <c r="L177" s="15"/>
      <c r="M177" s="14"/>
      <c r="N177" s="14"/>
      <c r="O177" s="8"/>
    </row>
    <row r="178" spans="1:15" s="221" customFormat="1" ht="15.75">
      <c r="A178" s="122" t="s">
        <v>388</v>
      </c>
      <c r="B178" s="116"/>
      <c r="C178" s="133" t="s">
        <v>384</v>
      </c>
      <c r="D178" s="110">
        <f>G178-1</f>
        <v>45258</v>
      </c>
      <c r="E178" s="110">
        <f>G178-1</f>
        <v>45258</v>
      </c>
      <c r="F178" s="110">
        <f>G178-2</f>
        <v>45257</v>
      </c>
      <c r="G178" s="110">
        <v>45259</v>
      </c>
      <c r="H178" s="180">
        <f>G178+3</f>
        <v>45262</v>
      </c>
      <c r="I178" s="182">
        <f>G178+6</f>
        <v>45265</v>
      </c>
      <c r="J178" s="10"/>
      <c r="K178" s="11"/>
      <c r="L178" s="15"/>
      <c r="M178" s="14"/>
      <c r="N178" s="14"/>
      <c r="O178" s="8"/>
    </row>
    <row r="179" spans="1:15" s="221" customFormat="1" ht="15.75">
      <c r="A179" s="364" t="s">
        <v>154</v>
      </c>
      <c r="B179" s="364"/>
      <c r="C179" s="364"/>
      <c r="D179" s="364"/>
      <c r="E179" s="364"/>
      <c r="F179" s="364"/>
      <c r="G179" s="364"/>
      <c r="H179" s="364"/>
      <c r="I179" s="365"/>
      <c r="J179" s="14"/>
      <c r="K179" s="14"/>
      <c r="L179" s="14"/>
      <c r="M179" s="14"/>
      <c r="N179" s="14"/>
      <c r="O179" s="8"/>
    </row>
    <row r="180" spans="1:15" s="221" customFormat="1" ht="15.75">
      <c r="A180" s="364" t="s">
        <v>155</v>
      </c>
      <c r="B180" s="364"/>
      <c r="C180" s="364"/>
      <c r="D180" s="364"/>
      <c r="E180" s="364"/>
      <c r="F180" s="364"/>
      <c r="G180" s="364"/>
      <c r="H180" s="364"/>
      <c r="I180" s="365"/>
      <c r="J180" s="14"/>
      <c r="K180" s="14"/>
      <c r="L180" s="14"/>
      <c r="M180" s="14"/>
      <c r="N180" s="14"/>
      <c r="O180" s="8"/>
    </row>
    <row r="181" spans="1:15" s="221" customFormat="1" ht="16.5" thickBot="1">
      <c r="A181" s="366" t="s">
        <v>156</v>
      </c>
      <c r="B181" s="366"/>
      <c r="C181" s="366"/>
      <c r="D181" s="366"/>
      <c r="E181" s="366"/>
      <c r="F181" s="366"/>
      <c r="G181" s="366"/>
      <c r="H181" s="366"/>
      <c r="I181" s="367"/>
      <c r="J181" s="14"/>
      <c r="K181" s="14"/>
      <c r="L181" s="14"/>
      <c r="M181" s="14"/>
      <c r="N181" s="14"/>
      <c r="O181" s="8"/>
    </row>
    <row r="182" spans="1:15" s="221" customFormat="1" ht="15.75" thickBot="1">
      <c r="A182" s="5"/>
      <c r="B182" s="52"/>
      <c r="C182" s="5"/>
      <c r="D182" s="5"/>
      <c r="E182" s="5"/>
      <c r="F182" s="5"/>
      <c r="G182" s="5"/>
      <c r="H182" s="5"/>
      <c r="I182" s="5"/>
      <c r="J182"/>
      <c r="K182"/>
      <c r="L182" s="14"/>
      <c r="M182" s="14"/>
      <c r="N182" s="14"/>
      <c r="O182" s="8"/>
    </row>
    <row r="183" spans="1:15" s="229" customFormat="1" ht="15" customHeight="1" thickBot="1">
      <c r="A183" s="312" t="s">
        <v>157</v>
      </c>
      <c r="B183" s="165" t="s">
        <v>158</v>
      </c>
      <c r="C183" s="165"/>
      <c r="D183" s="165"/>
      <c r="E183" s="165"/>
      <c r="F183" s="165"/>
      <c r="G183" s="165"/>
      <c r="H183" s="165"/>
      <c r="I183" s="165"/>
      <c r="J183" s="165"/>
      <c r="K183" s="166"/>
      <c r="L183" s="2"/>
      <c r="M183" s="14"/>
      <c r="N183" s="26"/>
      <c r="O183" s="4"/>
    </row>
    <row r="184" spans="1:15" s="229" customFormat="1" ht="15" customHeight="1" thickBot="1">
      <c r="A184" s="312"/>
      <c r="B184" s="124" t="s">
        <v>159</v>
      </c>
      <c r="C184" s="124"/>
      <c r="D184" s="124"/>
      <c r="E184" s="124"/>
      <c r="F184" s="124"/>
      <c r="G184" s="124"/>
      <c r="H184" s="124"/>
      <c r="I184" s="124"/>
      <c r="J184" s="124"/>
      <c r="K184" s="167"/>
      <c r="L184" s="23"/>
      <c r="M184" s="23"/>
      <c r="N184" s="27"/>
      <c r="O184" s="16"/>
    </row>
    <row r="185" spans="1:15" s="221" customFormat="1" ht="15" customHeight="1">
      <c r="A185" s="312"/>
      <c r="B185" s="124" t="s">
        <v>160</v>
      </c>
      <c r="C185" s="124"/>
      <c r="D185" s="124"/>
      <c r="E185" s="124"/>
      <c r="F185" s="124"/>
      <c r="G185" s="124"/>
      <c r="H185" s="124"/>
      <c r="I185" s="124"/>
      <c r="J185" s="124"/>
      <c r="K185" s="167"/>
      <c r="L185" s="23"/>
      <c r="M185" s="23"/>
      <c r="N185" s="14"/>
      <c r="O185" s="8"/>
    </row>
    <row r="186" spans="1:15" s="221" customFormat="1" ht="15" customHeight="1">
      <c r="A186" s="319" t="s">
        <v>4</v>
      </c>
      <c r="B186" s="320" t="s">
        <v>5</v>
      </c>
      <c r="C186" s="321" t="s">
        <v>6</v>
      </c>
      <c r="D186" s="322" t="s">
        <v>7</v>
      </c>
      <c r="E186" s="323" t="s">
        <v>30</v>
      </c>
      <c r="F186" s="323" t="s">
        <v>123</v>
      </c>
      <c r="G186" s="72" t="s">
        <v>39</v>
      </c>
      <c r="H186" s="72" t="s">
        <v>151</v>
      </c>
      <c r="I186" s="72" t="s">
        <v>151</v>
      </c>
      <c r="J186" s="72" t="s">
        <v>151</v>
      </c>
      <c r="K186" s="121" t="s">
        <v>151</v>
      </c>
      <c r="L186" s="23"/>
      <c r="M186" s="23"/>
      <c r="N186" s="14"/>
      <c r="O186" s="8"/>
    </row>
    <row r="187" spans="1:15" s="221" customFormat="1" ht="47.25">
      <c r="A187" s="319"/>
      <c r="B187" s="320"/>
      <c r="C187" s="321"/>
      <c r="D187" s="322"/>
      <c r="E187" s="323"/>
      <c r="F187" s="323"/>
      <c r="G187" s="71" t="s">
        <v>14</v>
      </c>
      <c r="H187" s="72" t="s">
        <v>161</v>
      </c>
      <c r="I187" s="72" t="s">
        <v>162</v>
      </c>
      <c r="J187" s="72" t="s">
        <v>163</v>
      </c>
      <c r="K187" s="121" t="s">
        <v>164</v>
      </c>
      <c r="L187" s="23"/>
      <c r="M187" s="23"/>
      <c r="N187" s="14"/>
      <c r="O187" s="8"/>
    </row>
    <row r="188" spans="1:15" s="221" customFormat="1" ht="15.75">
      <c r="A188" s="122" t="s">
        <v>389</v>
      </c>
      <c r="B188" s="116"/>
      <c r="C188" s="133" t="s">
        <v>393</v>
      </c>
      <c r="D188" s="110">
        <f>G188-2</f>
        <v>45233</v>
      </c>
      <c r="E188" s="110">
        <f>G188-1</f>
        <v>45234</v>
      </c>
      <c r="F188" s="110">
        <f>D188</f>
        <v>45233</v>
      </c>
      <c r="G188" s="110">
        <v>45235</v>
      </c>
      <c r="H188" s="183">
        <f>G188+5</f>
        <v>45240</v>
      </c>
      <c r="I188" s="183">
        <f>G188+6</f>
        <v>45241</v>
      </c>
      <c r="J188" s="180">
        <f>G188+9</f>
        <v>45244</v>
      </c>
      <c r="K188" s="182">
        <f>H188+12</f>
        <v>45252</v>
      </c>
      <c r="L188" s="23"/>
      <c r="M188" s="23"/>
      <c r="N188" s="14"/>
      <c r="O188" s="8"/>
    </row>
    <row r="189" spans="1:15" s="221" customFormat="1" ht="15.6" customHeight="1">
      <c r="A189" s="122" t="s">
        <v>390</v>
      </c>
      <c r="B189" s="116"/>
      <c r="C189" s="133" t="s">
        <v>394</v>
      </c>
      <c r="D189" s="110">
        <f>G189-2</f>
        <v>45240</v>
      </c>
      <c r="E189" s="110">
        <f>G189-1</f>
        <v>45241</v>
      </c>
      <c r="F189" s="110">
        <f>D189</f>
        <v>45240</v>
      </c>
      <c r="G189" s="110">
        <v>45242</v>
      </c>
      <c r="H189" s="183">
        <f>G189+5</f>
        <v>45247</v>
      </c>
      <c r="I189" s="183">
        <f>G189+6</f>
        <v>45248</v>
      </c>
      <c r="J189" s="180">
        <f>G189+9</f>
        <v>45251</v>
      </c>
      <c r="K189" s="182">
        <f>H189+12</f>
        <v>45259</v>
      </c>
      <c r="L189" s="23"/>
      <c r="M189" s="23"/>
      <c r="N189" s="14"/>
      <c r="O189" s="8"/>
    </row>
    <row r="190" spans="1:15" s="221" customFormat="1" ht="15.6" customHeight="1">
      <c r="A190" s="122" t="s">
        <v>391</v>
      </c>
      <c r="B190" s="162"/>
      <c r="C190" s="133" t="s">
        <v>395</v>
      </c>
      <c r="D190" s="110">
        <f>G190-2</f>
        <v>45247</v>
      </c>
      <c r="E190" s="110">
        <f>G190-1</f>
        <v>45248</v>
      </c>
      <c r="F190" s="110">
        <f>D190</f>
        <v>45247</v>
      </c>
      <c r="G190" s="110">
        <v>45249</v>
      </c>
      <c r="H190" s="183">
        <f>G190+5</f>
        <v>45254</v>
      </c>
      <c r="I190" s="183">
        <f>G190+6</f>
        <v>45255</v>
      </c>
      <c r="J190" s="180">
        <f>G190+9</f>
        <v>45258</v>
      </c>
      <c r="K190" s="182">
        <f>H190+12</f>
        <v>45266</v>
      </c>
      <c r="L190" s="23"/>
      <c r="M190" s="23"/>
      <c r="N190" s="14"/>
      <c r="O190" s="8"/>
    </row>
    <row r="191" spans="1:15" s="221" customFormat="1" ht="15.75">
      <c r="A191" s="122" t="s">
        <v>392</v>
      </c>
      <c r="B191" s="116"/>
      <c r="C191" s="133" t="s">
        <v>396</v>
      </c>
      <c r="D191" s="110">
        <f>G191-2</f>
        <v>45254</v>
      </c>
      <c r="E191" s="110">
        <f>G191-1</f>
        <v>45255</v>
      </c>
      <c r="F191" s="110">
        <f>D191</f>
        <v>45254</v>
      </c>
      <c r="G191" s="110">
        <v>45256</v>
      </c>
      <c r="H191" s="183">
        <f>G191+5</f>
        <v>45261</v>
      </c>
      <c r="I191" s="183">
        <f>G191+6</f>
        <v>45262</v>
      </c>
      <c r="J191" s="180">
        <f>G191+9</f>
        <v>45265</v>
      </c>
      <c r="K191" s="182">
        <f>H191+12</f>
        <v>45273</v>
      </c>
      <c r="L191" s="23"/>
      <c r="M191" s="23"/>
      <c r="N191" s="14"/>
      <c r="O191" s="8"/>
    </row>
    <row r="192" spans="1:15" s="221" customFormat="1" ht="15.75" customHeight="1">
      <c r="A192" s="368" t="s">
        <v>165</v>
      </c>
      <c r="B192" s="368"/>
      <c r="C192" s="368"/>
      <c r="D192" s="368"/>
      <c r="E192" s="368"/>
      <c r="F192" s="368"/>
      <c r="G192" s="368"/>
      <c r="H192" s="368"/>
      <c r="I192" s="368"/>
      <c r="J192" s="368"/>
      <c r="K192" s="369"/>
      <c r="L192" s="23"/>
      <c r="M192" s="23"/>
      <c r="N192" s="14"/>
    </row>
    <row r="193" spans="1:14" s="221" customFormat="1" ht="15.75">
      <c r="A193" s="368" t="s">
        <v>166</v>
      </c>
      <c r="B193" s="368"/>
      <c r="C193" s="368"/>
      <c r="D193" s="368"/>
      <c r="E193" s="368"/>
      <c r="F193" s="368"/>
      <c r="G193" s="368"/>
      <c r="H193" s="368"/>
      <c r="I193" s="368"/>
      <c r="J193" s="368"/>
      <c r="K193" s="369"/>
      <c r="L193" s="23"/>
      <c r="M193" s="23"/>
      <c r="N193" s="14"/>
    </row>
    <row r="194" spans="1:14" s="221" customFormat="1" ht="15.75" customHeight="1" thickBot="1">
      <c r="A194" s="370" t="s">
        <v>167</v>
      </c>
      <c r="B194" s="370"/>
      <c r="C194" s="370"/>
      <c r="D194" s="370"/>
      <c r="E194" s="370"/>
      <c r="F194" s="370"/>
      <c r="G194" s="370"/>
      <c r="H194" s="370"/>
      <c r="I194" s="370"/>
      <c r="J194" s="370"/>
      <c r="K194" s="371"/>
      <c r="L194" s="23"/>
      <c r="M194" s="23"/>
      <c r="N194" s="14"/>
    </row>
    <row r="195" spans="1:14" ht="15.75" thickBot="1">
      <c r="A195" s="19"/>
      <c r="B195" s="53"/>
      <c r="C195" s="19"/>
      <c r="D195" s="19"/>
      <c r="E195" s="19"/>
      <c r="F195" s="19"/>
      <c r="G195" s="19"/>
      <c r="H195" s="19"/>
      <c r="I195" s="19"/>
      <c r="J195" s="19"/>
      <c r="K195"/>
      <c r="L195" s="23"/>
      <c r="M195" s="23"/>
      <c r="N195" s="2"/>
    </row>
    <row r="196" spans="1:14" ht="15" customHeight="1" thickBot="1">
      <c r="A196" s="372" t="s">
        <v>168</v>
      </c>
      <c r="B196" s="165" t="s">
        <v>169</v>
      </c>
      <c r="C196" s="165"/>
      <c r="D196" s="165"/>
      <c r="E196" s="165"/>
      <c r="F196" s="165"/>
      <c r="G196" s="165"/>
      <c r="H196" s="165"/>
      <c r="I196" s="165"/>
      <c r="J196" s="165"/>
      <c r="K196" s="166"/>
      <c r="L196" s="23"/>
      <c r="M196" s="23"/>
      <c r="N196" s="2"/>
    </row>
    <row r="197" spans="1:14" ht="15" customHeight="1" thickBot="1">
      <c r="A197" s="372"/>
      <c r="B197" s="124" t="s">
        <v>159</v>
      </c>
      <c r="C197" s="124"/>
      <c r="D197" s="124"/>
      <c r="E197" s="124"/>
      <c r="F197" s="124"/>
      <c r="G197" s="124"/>
      <c r="H197" s="124"/>
      <c r="I197" s="124"/>
      <c r="J197" s="124"/>
      <c r="K197" s="185"/>
      <c r="L197" s="23"/>
      <c r="M197" s="23"/>
      <c r="N197" s="2"/>
    </row>
    <row r="198" spans="1:14" ht="15" customHeight="1">
      <c r="A198" s="372"/>
      <c r="B198" s="124" t="s">
        <v>170</v>
      </c>
      <c r="C198" s="124"/>
      <c r="D198" s="124"/>
      <c r="E198" s="124"/>
      <c r="F198" s="124"/>
      <c r="G198" s="124"/>
      <c r="H198" s="124"/>
      <c r="I198" s="124"/>
      <c r="J198" s="124"/>
      <c r="K198" s="185"/>
      <c r="L198" s="23"/>
      <c r="M198" s="23"/>
      <c r="N198" s="2"/>
    </row>
    <row r="199" spans="1:14" ht="15" customHeight="1">
      <c r="A199" s="373" t="s">
        <v>4</v>
      </c>
      <c r="B199" s="320" t="s">
        <v>5</v>
      </c>
      <c r="C199" s="321" t="s">
        <v>6</v>
      </c>
      <c r="D199" s="322" t="s">
        <v>7</v>
      </c>
      <c r="E199" s="323" t="s">
        <v>30</v>
      </c>
      <c r="F199" s="323" t="s">
        <v>123</v>
      </c>
      <c r="G199" s="72" t="s">
        <v>39</v>
      </c>
      <c r="H199" s="72" t="s">
        <v>151</v>
      </c>
      <c r="I199" s="72" t="s">
        <v>13</v>
      </c>
      <c r="J199" s="72" t="s">
        <v>13</v>
      </c>
      <c r="K199" s="121" t="s">
        <v>13</v>
      </c>
      <c r="L199" s="23"/>
      <c r="M199" s="23"/>
      <c r="N199" s="2"/>
    </row>
    <row r="200" spans="1:14" ht="31.5">
      <c r="A200" s="373"/>
      <c r="B200" s="320"/>
      <c r="C200" s="321"/>
      <c r="D200" s="322"/>
      <c r="E200" s="323"/>
      <c r="F200" s="323"/>
      <c r="G200" s="71" t="s">
        <v>14</v>
      </c>
      <c r="H200" s="72" t="s">
        <v>171</v>
      </c>
      <c r="I200" s="72" t="s">
        <v>172</v>
      </c>
      <c r="J200" s="72" t="s">
        <v>173</v>
      </c>
      <c r="K200" s="121" t="s">
        <v>174</v>
      </c>
      <c r="L200" s="23"/>
      <c r="M200" s="23"/>
      <c r="N200" s="2"/>
    </row>
    <row r="201" spans="1:14" ht="15" customHeight="1">
      <c r="A201" s="131" t="s">
        <v>109</v>
      </c>
      <c r="B201" s="132" t="s">
        <v>108</v>
      </c>
      <c r="C201" s="133" t="s">
        <v>110</v>
      </c>
      <c r="D201" s="134">
        <v>45231</v>
      </c>
      <c r="E201" s="134">
        <v>45231</v>
      </c>
      <c r="F201" s="134">
        <v>45230</v>
      </c>
      <c r="G201" s="135">
        <v>45232</v>
      </c>
      <c r="H201" s="161">
        <f t="shared" ref="H201:H206" si="79">G201+7</f>
        <v>45239</v>
      </c>
      <c r="I201" s="161">
        <f t="shared" ref="I201:I206" si="80">G201+8</f>
        <v>45240</v>
      </c>
      <c r="J201" s="161">
        <f t="shared" ref="J201:J206" si="81">G201+10</f>
        <v>45242</v>
      </c>
      <c r="K201" s="179">
        <f t="shared" ref="K201:K206" si="82">G201+13</f>
        <v>45245</v>
      </c>
      <c r="L201" s="23"/>
      <c r="M201" s="23"/>
      <c r="N201" s="2"/>
    </row>
    <row r="202" spans="1:14" ht="15" customHeight="1">
      <c r="A202" s="131" t="s">
        <v>112</v>
      </c>
      <c r="B202" s="132" t="s">
        <v>108</v>
      </c>
      <c r="C202" s="133" t="s">
        <v>113</v>
      </c>
      <c r="D202" s="134">
        <v>45238</v>
      </c>
      <c r="E202" s="134">
        <v>45238</v>
      </c>
      <c r="F202" s="134">
        <v>45237</v>
      </c>
      <c r="G202" s="135">
        <v>45239</v>
      </c>
      <c r="H202" s="161">
        <f t="shared" si="79"/>
        <v>45246</v>
      </c>
      <c r="I202" s="161">
        <f t="shared" si="80"/>
        <v>45247</v>
      </c>
      <c r="J202" s="161">
        <f t="shared" si="81"/>
        <v>45249</v>
      </c>
      <c r="K202" s="179">
        <f t="shared" si="82"/>
        <v>45252</v>
      </c>
      <c r="L202" s="23"/>
      <c r="M202" s="23"/>
      <c r="N202" s="2"/>
    </row>
    <row r="203" spans="1:14" ht="15" customHeight="1">
      <c r="A203" s="131" t="s">
        <v>352</v>
      </c>
      <c r="B203" s="132" t="s">
        <v>108</v>
      </c>
      <c r="C203" s="133" t="s">
        <v>351</v>
      </c>
      <c r="D203" s="134">
        <v>45217</v>
      </c>
      <c r="E203" s="134">
        <v>45217</v>
      </c>
      <c r="F203" s="134">
        <v>45216</v>
      </c>
      <c r="G203" s="135">
        <f>G202+7</f>
        <v>45246</v>
      </c>
      <c r="H203" s="161">
        <f t="shared" si="79"/>
        <v>45253</v>
      </c>
      <c r="I203" s="161">
        <f t="shared" si="80"/>
        <v>45254</v>
      </c>
      <c r="J203" s="161">
        <f t="shared" si="81"/>
        <v>45256</v>
      </c>
      <c r="K203" s="179">
        <f t="shared" si="82"/>
        <v>45259</v>
      </c>
      <c r="L203" s="23"/>
      <c r="M203" s="23"/>
      <c r="N203" s="2"/>
    </row>
    <row r="204" spans="1:14" ht="15" customHeight="1">
      <c r="A204" s="131" t="s">
        <v>355</v>
      </c>
      <c r="B204" s="132"/>
      <c r="C204" s="133" t="s">
        <v>353</v>
      </c>
      <c r="D204" s="134">
        <v>45224</v>
      </c>
      <c r="E204" s="134">
        <v>45224</v>
      </c>
      <c r="F204" s="134">
        <v>45223</v>
      </c>
      <c r="G204" s="135">
        <f>G203+7</f>
        <v>45253</v>
      </c>
      <c r="H204" s="161">
        <f t="shared" si="79"/>
        <v>45260</v>
      </c>
      <c r="I204" s="161">
        <f t="shared" si="80"/>
        <v>45261</v>
      </c>
      <c r="J204" s="161">
        <f t="shared" si="81"/>
        <v>45263</v>
      </c>
      <c r="K204" s="179">
        <f t="shared" si="82"/>
        <v>45266</v>
      </c>
      <c r="L204" s="23"/>
      <c r="M204" s="23"/>
      <c r="N204" s="2"/>
    </row>
    <row r="205" spans="1:14" ht="15.75">
      <c r="A205" s="131" t="s">
        <v>356</v>
      </c>
      <c r="B205" s="132" t="s">
        <v>108</v>
      </c>
      <c r="C205" s="133" t="s">
        <v>354</v>
      </c>
      <c r="D205" s="134">
        <v>45231</v>
      </c>
      <c r="E205" s="134">
        <v>45231</v>
      </c>
      <c r="F205" s="134">
        <v>45230</v>
      </c>
      <c r="G205" s="135">
        <f>G204+7</f>
        <v>45260</v>
      </c>
      <c r="H205" s="161">
        <f t="shared" si="79"/>
        <v>45267</v>
      </c>
      <c r="I205" s="161">
        <f t="shared" si="80"/>
        <v>45268</v>
      </c>
      <c r="J205" s="161">
        <f t="shared" si="81"/>
        <v>45270</v>
      </c>
      <c r="K205" s="179">
        <f t="shared" si="82"/>
        <v>45273</v>
      </c>
      <c r="L205" s="23"/>
      <c r="M205" s="23"/>
      <c r="N205" s="2"/>
    </row>
    <row r="206" spans="1:14" ht="15.75">
      <c r="A206" s="131" t="s">
        <v>358</v>
      </c>
      <c r="B206" s="132" t="s">
        <v>108</v>
      </c>
      <c r="C206" s="133" t="s">
        <v>357</v>
      </c>
      <c r="D206" s="134">
        <v>45238</v>
      </c>
      <c r="E206" s="134">
        <v>45238</v>
      </c>
      <c r="F206" s="134">
        <v>45237</v>
      </c>
      <c r="G206" s="135">
        <f>G205+7</f>
        <v>45267</v>
      </c>
      <c r="H206" s="161">
        <f t="shared" si="79"/>
        <v>45274</v>
      </c>
      <c r="I206" s="161">
        <f t="shared" si="80"/>
        <v>45275</v>
      </c>
      <c r="J206" s="161">
        <f t="shared" si="81"/>
        <v>45277</v>
      </c>
      <c r="K206" s="179">
        <f t="shared" si="82"/>
        <v>45280</v>
      </c>
      <c r="L206" s="23"/>
      <c r="M206" s="23"/>
      <c r="N206" s="2"/>
    </row>
    <row r="207" spans="1:14" ht="15.75">
      <c r="A207" s="364" t="s">
        <v>175</v>
      </c>
      <c r="B207" s="364"/>
      <c r="C207" s="364"/>
      <c r="D207" s="364"/>
      <c r="E207" s="364"/>
      <c r="F207" s="364"/>
      <c r="G207" s="364"/>
      <c r="H207" s="364"/>
      <c r="I207" s="364"/>
      <c r="J207" s="364"/>
      <c r="K207" s="365"/>
      <c r="L207" s="23"/>
      <c r="M207" s="23"/>
      <c r="N207" s="2"/>
    </row>
    <row r="208" spans="1:14" ht="16.5" thickBot="1">
      <c r="A208" s="358" t="s">
        <v>114</v>
      </c>
      <c r="B208" s="358"/>
      <c r="C208" s="358"/>
      <c r="D208" s="358"/>
      <c r="E208" s="358"/>
      <c r="F208" s="358"/>
      <c r="G208" s="358"/>
      <c r="H208" s="358"/>
      <c r="I208" s="358"/>
      <c r="J208" s="358"/>
      <c r="K208" s="357"/>
      <c r="L208" s="23"/>
      <c r="M208" s="23"/>
      <c r="N208" s="2"/>
    </row>
    <row r="209" spans="1:14" ht="15" customHeight="1" thickBot="1">
      <c r="A209" s="14"/>
      <c r="B209" s="59"/>
      <c r="C209" s="8"/>
      <c r="D209" s="8"/>
      <c r="E209" s="8"/>
      <c r="F209" s="8"/>
      <c r="G209" s="8"/>
      <c r="H209" s="8"/>
      <c r="I209" s="14"/>
      <c r="J209" s="14"/>
      <c r="K209"/>
      <c r="L209" s="23"/>
      <c r="M209" s="23"/>
      <c r="N209" s="2"/>
    </row>
    <row r="210" spans="1:14" ht="15" customHeight="1" thickBot="1">
      <c r="A210" s="312" t="s">
        <v>176</v>
      </c>
      <c r="B210" s="165" t="s">
        <v>177</v>
      </c>
      <c r="C210" s="165"/>
      <c r="D210" s="165"/>
      <c r="E210" s="165"/>
      <c r="F210" s="165"/>
      <c r="G210" s="165"/>
      <c r="H210" s="165"/>
      <c r="I210" s="166"/>
      <c r="J210"/>
      <c r="K210" s="23"/>
      <c r="L210" s="23"/>
      <c r="M210" s="2"/>
      <c r="N210" s="1"/>
    </row>
    <row r="211" spans="1:14" s="221" customFormat="1" ht="15" customHeight="1" thickBot="1">
      <c r="A211" s="312"/>
      <c r="B211" s="186" t="s">
        <v>178</v>
      </c>
      <c r="C211" s="186"/>
      <c r="D211" s="186"/>
      <c r="E211" s="186"/>
      <c r="F211" s="186"/>
      <c r="G211" s="186"/>
      <c r="H211" s="186"/>
      <c r="I211" s="191"/>
      <c r="J211"/>
      <c r="K211" s="23"/>
      <c r="L211" s="23"/>
      <c r="M211" s="14"/>
      <c r="N211" s="8"/>
    </row>
    <row r="212" spans="1:14" ht="15" customHeight="1">
      <c r="A212" s="312"/>
      <c r="B212" s="187" t="s">
        <v>179</v>
      </c>
      <c r="C212" s="187"/>
      <c r="D212" s="187"/>
      <c r="E212" s="187"/>
      <c r="F212" s="187"/>
      <c r="G212" s="187"/>
      <c r="H212" s="187"/>
      <c r="I212" s="192"/>
      <c r="J212"/>
      <c r="K212" s="23"/>
      <c r="L212" s="23"/>
      <c r="M212" s="2"/>
      <c r="N212" s="1"/>
    </row>
    <row r="213" spans="1:14" ht="15.75">
      <c r="A213" s="373" t="s">
        <v>4</v>
      </c>
      <c r="B213" s="320" t="s">
        <v>5</v>
      </c>
      <c r="C213" s="321" t="s">
        <v>6</v>
      </c>
      <c r="D213" s="322" t="s">
        <v>7</v>
      </c>
      <c r="E213" s="323" t="s">
        <v>30</v>
      </c>
      <c r="F213" s="323" t="s">
        <v>123</v>
      </c>
      <c r="G213" s="72" t="s">
        <v>39</v>
      </c>
      <c r="H213" s="324" t="s">
        <v>11</v>
      </c>
      <c r="I213" s="193" t="s">
        <v>13</v>
      </c>
      <c r="J213"/>
      <c r="K213" s="23"/>
      <c r="L213" s="23"/>
      <c r="M213" s="2"/>
      <c r="N213" s="1"/>
    </row>
    <row r="214" spans="1:14" ht="15.75">
      <c r="A214" s="373"/>
      <c r="B214" s="320"/>
      <c r="C214" s="321"/>
      <c r="D214" s="322"/>
      <c r="E214" s="323"/>
      <c r="F214" s="323"/>
      <c r="G214" s="71" t="s">
        <v>14</v>
      </c>
      <c r="H214" s="324"/>
      <c r="I214" s="193" t="s">
        <v>180</v>
      </c>
      <c r="J214"/>
      <c r="K214" s="23"/>
      <c r="L214" s="23"/>
      <c r="M214" s="2"/>
      <c r="N214" s="1"/>
    </row>
    <row r="215" spans="1:14" ht="15" customHeight="1">
      <c r="A215" s="194" t="s">
        <v>181</v>
      </c>
      <c r="B215" s="188"/>
      <c r="C215" s="164" t="s">
        <v>182</v>
      </c>
      <c r="D215" s="117">
        <f t="shared" ref="D215:D221" si="83">G215-2</f>
        <v>45231</v>
      </c>
      <c r="E215" s="117">
        <f t="shared" ref="E215:E221" si="84">G215-1</f>
        <v>45232</v>
      </c>
      <c r="F215" s="117">
        <f t="shared" ref="F215:F221" si="85">G215-2</f>
        <v>45231</v>
      </c>
      <c r="G215" s="117">
        <v>45233</v>
      </c>
      <c r="H215" s="103">
        <f t="shared" ref="H215:H221" si="86">G215+12</f>
        <v>45245</v>
      </c>
      <c r="I215" s="195">
        <f t="shared" ref="I215:I221" si="87">G215+16</f>
        <v>45249</v>
      </c>
      <c r="J215" s="18"/>
      <c r="K215" s="25"/>
      <c r="L215" s="25"/>
      <c r="M215" s="2"/>
      <c r="N215" s="1"/>
    </row>
    <row r="216" spans="1:14" ht="15.6" customHeight="1">
      <c r="A216" s="194" t="s">
        <v>183</v>
      </c>
      <c r="B216" s="234"/>
      <c r="C216" s="164" t="s">
        <v>184</v>
      </c>
      <c r="D216" s="117">
        <f t="shared" si="83"/>
        <v>45238</v>
      </c>
      <c r="E216" s="117">
        <f t="shared" si="84"/>
        <v>45239</v>
      </c>
      <c r="F216" s="117">
        <f t="shared" si="85"/>
        <v>45238</v>
      </c>
      <c r="G216" s="117">
        <v>45240</v>
      </c>
      <c r="H216" s="189">
        <f t="shared" si="86"/>
        <v>45252</v>
      </c>
      <c r="I216" s="196">
        <f t="shared" si="87"/>
        <v>45256</v>
      </c>
      <c r="J216"/>
      <c r="K216" s="23"/>
      <c r="L216" s="23"/>
      <c r="M216" s="2"/>
      <c r="N216" s="1"/>
    </row>
    <row r="217" spans="1:14" ht="15" customHeight="1">
      <c r="A217" s="194" t="s">
        <v>185</v>
      </c>
      <c r="B217" s="234"/>
      <c r="C217" s="164" t="s">
        <v>186</v>
      </c>
      <c r="D217" s="103">
        <f t="shared" si="83"/>
        <v>45245</v>
      </c>
      <c r="E217" s="103">
        <f t="shared" si="84"/>
        <v>45246</v>
      </c>
      <c r="F217" s="103">
        <f t="shared" si="85"/>
        <v>45245</v>
      </c>
      <c r="G217" s="117">
        <f>G216+7</f>
        <v>45247</v>
      </c>
      <c r="H217" s="189">
        <f t="shared" si="86"/>
        <v>45259</v>
      </c>
      <c r="I217" s="196">
        <f t="shared" si="87"/>
        <v>45263</v>
      </c>
      <c r="J217"/>
      <c r="K217" s="23"/>
      <c r="L217" s="23"/>
      <c r="M217" s="2"/>
      <c r="N217" s="1"/>
    </row>
    <row r="218" spans="1:14" s="225" customFormat="1" ht="15.75" customHeight="1">
      <c r="A218" s="194" t="s">
        <v>187</v>
      </c>
      <c r="B218" s="234"/>
      <c r="C218" s="164" t="s">
        <v>188</v>
      </c>
      <c r="D218" s="103">
        <f t="shared" si="83"/>
        <v>45252</v>
      </c>
      <c r="E218" s="103">
        <f t="shared" si="84"/>
        <v>45253</v>
      </c>
      <c r="F218" s="103">
        <f t="shared" si="85"/>
        <v>45252</v>
      </c>
      <c r="G218" s="117">
        <f>G217+7</f>
        <v>45254</v>
      </c>
      <c r="H218" s="189">
        <f t="shared" si="86"/>
        <v>45266</v>
      </c>
      <c r="I218" s="196">
        <f t="shared" si="87"/>
        <v>45270</v>
      </c>
      <c r="J218"/>
      <c r="K218" s="23"/>
      <c r="L218" s="23"/>
      <c r="M218" s="12"/>
      <c r="N218" s="3"/>
    </row>
    <row r="219" spans="1:14" s="225" customFormat="1" ht="15.75">
      <c r="A219" s="194" t="s">
        <v>189</v>
      </c>
      <c r="B219" s="234"/>
      <c r="C219" s="164" t="s">
        <v>190</v>
      </c>
      <c r="D219" s="117">
        <f t="shared" si="83"/>
        <v>45259</v>
      </c>
      <c r="E219" s="117">
        <f t="shared" si="84"/>
        <v>45260</v>
      </c>
      <c r="F219" s="117">
        <f t="shared" si="85"/>
        <v>45259</v>
      </c>
      <c r="G219" s="117">
        <f>G218+7</f>
        <v>45261</v>
      </c>
      <c r="H219" s="189">
        <f t="shared" si="86"/>
        <v>45273</v>
      </c>
      <c r="I219" s="196">
        <f t="shared" si="87"/>
        <v>45277</v>
      </c>
      <c r="J219"/>
      <c r="K219" s="23"/>
      <c r="L219" s="23"/>
      <c r="M219" s="12"/>
      <c r="N219" s="3"/>
    </row>
    <row r="220" spans="1:14" s="225" customFormat="1" ht="15.75">
      <c r="A220" s="194" t="s">
        <v>191</v>
      </c>
      <c r="B220" s="234"/>
      <c r="C220" s="164"/>
      <c r="D220" s="117">
        <f t="shared" si="83"/>
        <v>45266</v>
      </c>
      <c r="E220" s="117">
        <f t="shared" si="84"/>
        <v>45267</v>
      </c>
      <c r="F220" s="117">
        <f t="shared" si="85"/>
        <v>45266</v>
      </c>
      <c r="G220" s="117">
        <f>G219+7</f>
        <v>45268</v>
      </c>
      <c r="H220" s="189">
        <f t="shared" si="86"/>
        <v>45280</v>
      </c>
      <c r="I220" s="196">
        <f t="shared" si="87"/>
        <v>45284</v>
      </c>
      <c r="J220"/>
      <c r="K220" s="23"/>
      <c r="L220" s="23"/>
      <c r="M220" s="12"/>
      <c r="N220" s="3"/>
    </row>
    <row r="221" spans="1:14" s="225" customFormat="1" ht="15.75">
      <c r="A221" s="194" t="s">
        <v>192</v>
      </c>
      <c r="B221" s="188"/>
      <c r="C221" s="164" t="s">
        <v>193</v>
      </c>
      <c r="D221" s="117">
        <f t="shared" si="83"/>
        <v>45273</v>
      </c>
      <c r="E221" s="117">
        <f t="shared" si="84"/>
        <v>45274</v>
      </c>
      <c r="F221" s="117">
        <f t="shared" si="85"/>
        <v>45273</v>
      </c>
      <c r="G221" s="117">
        <f>G220+7</f>
        <v>45275</v>
      </c>
      <c r="H221" s="189">
        <f t="shared" si="86"/>
        <v>45287</v>
      </c>
      <c r="I221" s="196">
        <f t="shared" si="87"/>
        <v>45291</v>
      </c>
      <c r="J221"/>
      <c r="K221" s="23"/>
      <c r="L221" s="23"/>
      <c r="M221" s="12"/>
      <c r="N221" s="3"/>
    </row>
    <row r="222" spans="1:14" s="225" customFormat="1" ht="15" customHeight="1" thickBot="1">
      <c r="A222" s="358" t="s">
        <v>194</v>
      </c>
      <c r="B222" s="358"/>
      <c r="C222" s="358"/>
      <c r="D222" s="358"/>
      <c r="E222" s="358"/>
      <c r="F222" s="358"/>
      <c r="G222" s="358"/>
      <c r="H222" s="358"/>
      <c r="I222" s="357"/>
      <c r="J222"/>
      <c r="K222" s="23"/>
      <c r="L222" s="23"/>
      <c r="M222" s="12"/>
      <c r="N222" s="3"/>
    </row>
    <row r="223" spans="1:14" s="225" customFormat="1" ht="15.75" thickBot="1">
      <c r="A223" s="5"/>
      <c r="B223" s="52"/>
      <c r="C223" s="5"/>
      <c r="D223" s="5"/>
      <c r="E223" s="5"/>
      <c r="F223" s="5"/>
      <c r="G223" s="5"/>
      <c r="H223" s="5"/>
      <c r="I223" s="5"/>
      <c r="J223" s="5"/>
      <c r="K223"/>
      <c r="L223" s="23"/>
      <c r="M223" s="23"/>
      <c r="N223" s="12"/>
    </row>
    <row r="224" spans="1:14" s="225" customFormat="1" ht="15.75" customHeight="1" thickBot="1">
      <c r="A224" s="374" t="s">
        <v>195</v>
      </c>
      <c r="B224" s="375" t="s">
        <v>196</v>
      </c>
      <c r="C224" s="314"/>
      <c r="D224" s="314"/>
      <c r="E224" s="314"/>
      <c r="F224" s="314"/>
      <c r="G224" s="314"/>
      <c r="H224" s="314"/>
      <c r="I224" s="314"/>
      <c r="J224" s="315"/>
      <c r="K224"/>
      <c r="L224" s="23"/>
      <c r="M224" s="23"/>
      <c r="N224" s="12"/>
    </row>
    <row r="225" spans="1:16" s="221" customFormat="1" ht="15" customHeight="1" thickBot="1">
      <c r="A225" s="374"/>
      <c r="B225" s="376" t="s">
        <v>197</v>
      </c>
      <c r="C225" s="377"/>
      <c r="D225" s="377"/>
      <c r="E225" s="377"/>
      <c r="F225" s="377"/>
      <c r="G225" s="377"/>
      <c r="H225" s="377"/>
      <c r="I225" s="377"/>
      <c r="J225" s="378"/>
      <c r="K225"/>
      <c r="L225" s="23"/>
      <c r="M225" s="23"/>
      <c r="N225" s="14"/>
    </row>
    <row r="226" spans="1:16" ht="15.6" customHeight="1" thickBot="1">
      <c r="A226" s="374"/>
      <c r="B226" s="379" t="s">
        <v>198</v>
      </c>
      <c r="C226" s="380"/>
      <c r="D226" s="380"/>
      <c r="E226" s="380"/>
      <c r="F226" s="380"/>
      <c r="G226" s="380"/>
      <c r="H226" s="380"/>
      <c r="I226" s="380"/>
      <c r="J226" s="381"/>
      <c r="K226"/>
      <c r="L226" s="23"/>
      <c r="M226" s="23"/>
      <c r="N226" s="2"/>
    </row>
    <row r="227" spans="1:16" ht="15.75" customHeight="1">
      <c r="A227" s="373" t="s">
        <v>4</v>
      </c>
      <c r="B227" s="382" t="s">
        <v>5</v>
      </c>
      <c r="C227" s="383" t="s">
        <v>6</v>
      </c>
      <c r="D227" s="384" t="s">
        <v>7</v>
      </c>
      <c r="E227" s="385" t="s">
        <v>30</v>
      </c>
      <c r="F227" s="385" t="s">
        <v>123</v>
      </c>
      <c r="G227" s="241" t="s">
        <v>39</v>
      </c>
      <c r="H227" s="241" t="s">
        <v>13</v>
      </c>
      <c r="I227" s="241" t="s">
        <v>13</v>
      </c>
      <c r="J227" s="242" t="s">
        <v>13</v>
      </c>
      <c r="K227"/>
      <c r="L227" s="23"/>
      <c r="M227" s="23"/>
      <c r="N227" s="1"/>
    </row>
    <row r="228" spans="1:16" ht="31.5">
      <c r="A228" s="373"/>
      <c r="B228" s="320"/>
      <c r="C228" s="321"/>
      <c r="D228" s="322"/>
      <c r="E228" s="323"/>
      <c r="F228" s="323"/>
      <c r="G228" s="71" t="s">
        <v>14</v>
      </c>
      <c r="H228" s="72" t="s">
        <v>199</v>
      </c>
      <c r="I228" s="72" t="s">
        <v>200</v>
      </c>
      <c r="J228" s="121" t="s">
        <v>201</v>
      </c>
      <c r="K228"/>
      <c r="L228" s="23"/>
      <c r="M228" s="23"/>
      <c r="N228" s="1"/>
    </row>
    <row r="229" spans="1:16" ht="15.75">
      <c r="A229" s="194" t="s">
        <v>181</v>
      </c>
      <c r="B229" s="188"/>
      <c r="C229" s="164" t="s">
        <v>182</v>
      </c>
      <c r="D229" s="117">
        <f t="shared" ref="D229:D235" si="88">G229-2</f>
        <v>45231</v>
      </c>
      <c r="E229" s="117">
        <f t="shared" ref="E229:E235" si="89">G229-1</f>
        <v>45232</v>
      </c>
      <c r="F229" s="117">
        <f t="shared" ref="F229:F235" si="90">G229-2</f>
        <v>45231</v>
      </c>
      <c r="G229" s="117">
        <v>45233</v>
      </c>
      <c r="H229" s="103">
        <f t="shared" ref="H229:H235" si="91">G229+12</f>
        <v>45245</v>
      </c>
      <c r="I229" s="103">
        <f t="shared" ref="I229:I235" si="92">G229+16</f>
        <v>45249</v>
      </c>
      <c r="J229" s="195">
        <f t="shared" ref="J229:J235" si="93">G229+18</f>
        <v>45251</v>
      </c>
      <c r="K229" s="36" t="s">
        <v>202</v>
      </c>
      <c r="L229" s="25"/>
      <c r="M229" s="25"/>
      <c r="N229" s="1"/>
    </row>
    <row r="230" spans="1:16" ht="15.75">
      <c r="A230" s="194" t="s">
        <v>183</v>
      </c>
      <c r="B230" s="234"/>
      <c r="C230" s="164" t="s">
        <v>184</v>
      </c>
      <c r="D230" s="117">
        <f t="shared" si="88"/>
        <v>45238</v>
      </c>
      <c r="E230" s="117">
        <f t="shared" si="89"/>
        <v>45239</v>
      </c>
      <c r="F230" s="117">
        <f t="shared" si="90"/>
        <v>45238</v>
      </c>
      <c r="G230" s="117">
        <v>45240</v>
      </c>
      <c r="H230" s="103">
        <f t="shared" si="91"/>
        <v>45252</v>
      </c>
      <c r="I230" s="103">
        <f t="shared" si="92"/>
        <v>45256</v>
      </c>
      <c r="J230" s="195">
        <f t="shared" si="93"/>
        <v>45258</v>
      </c>
      <c r="K230" s="36" t="s">
        <v>202</v>
      </c>
      <c r="L230" s="23"/>
      <c r="M230" s="23"/>
      <c r="N230" s="1"/>
    </row>
    <row r="231" spans="1:16" ht="15.75">
      <c r="A231" s="194" t="s">
        <v>185</v>
      </c>
      <c r="B231" s="234"/>
      <c r="C231" s="164" t="s">
        <v>186</v>
      </c>
      <c r="D231" s="103">
        <f t="shared" si="88"/>
        <v>45245</v>
      </c>
      <c r="E231" s="103">
        <f t="shared" si="89"/>
        <v>45246</v>
      </c>
      <c r="F231" s="103">
        <f t="shared" si="90"/>
        <v>45245</v>
      </c>
      <c r="G231" s="117">
        <f>G230+7</f>
        <v>45247</v>
      </c>
      <c r="H231" s="103">
        <f t="shared" si="91"/>
        <v>45259</v>
      </c>
      <c r="I231" s="103">
        <f t="shared" si="92"/>
        <v>45263</v>
      </c>
      <c r="J231" s="195">
        <f t="shared" si="93"/>
        <v>45265</v>
      </c>
      <c r="K231" s="36"/>
      <c r="L231" s="23"/>
      <c r="M231" s="23"/>
      <c r="N231" s="1"/>
    </row>
    <row r="232" spans="1:16" ht="15.75">
      <c r="A232" s="194" t="s">
        <v>187</v>
      </c>
      <c r="B232" s="234"/>
      <c r="C232" s="164" t="s">
        <v>188</v>
      </c>
      <c r="D232" s="103">
        <f t="shared" si="88"/>
        <v>45252</v>
      </c>
      <c r="E232" s="103">
        <f t="shared" si="89"/>
        <v>45253</v>
      </c>
      <c r="F232" s="103">
        <f t="shared" si="90"/>
        <v>45252</v>
      </c>
      <c r="G232" s="117">
        <f>G231+7</f>
        <v>45254</v>
      </c>
      <c r="H232" s="103">
        <f t="shared" si="91"/>
        <v>45266</v>
      </c>
      <c r="I232" s="103">
        <f t="shared" si="92"/>
        <v>45270</v>
      </c>
      <c r="J232" s="195">
        <f t="shared" si="93"/>
        <v>45272</v>
      </c>
      <c r="K232" s="36" t="s">
        <v>203</v>
      </c>
      <c r="L232" s="23"/>
      <c r="M232" s="23"/>
      <c r="N232" s="1"/>
    </row>
    <row r="233" spans="1:16" ht="15.75">
      <c r="A233" s="194" t="s">
        <v>189</v>
      </c>
      <c r="B233" s="234"/>
      <c r="C233" s="164" t="s">
        <v>190</v>
      </c>
      <c r="D233" s="117">
        <f t="shared" si="88"/>
        <v>45259</v>
      </c>
      <c r="E233" s="117">
        <f t="shared" si="89"/>
        <v>45260</v>
      </c>
      <c r="F233" s="117">
        <f t="shared" si="90"/>
        <v>45259</v>
      </c>
      <c r="G233" s="117">
        <f>G232+7</f>
        <v>45261</v>
      </c>
      <c r="H233" s="103">
        <f t="shared" si="91"/>
        <v>45273</v>
      </c>
      <c r="I233" s="103">
        <f t="shared" si="92"/>
        <v>45277</v>
      </c>
      <c r="J233" s="195">
        <f t="shared" si="93"/>
        <v>45279</v>
      </c>
      <c r="K233" s="36" t="s">
        <v>204</v>
      </c>
      <c r="L233" s="23"/>
      <c r="M233" s="23"/>
      <c r="N233" s="1"/>
    </row>
    <row r="234" spans="1:16" ht="15.75">
      <c r="A234" s="194" t="s">
        <v>191</v>
      </c>
      <c r="B234" s="234"/>
      <c r="C234" s="164"/>
      <c r="D234" s="117">
        <f t="shared" si="88"/>
        <v>45266</v>
      </c>
      <c r="E234" s="117">
        <f t="shared" si="89"/>
        <v>45267</v>
      </c>
      <c r="F234" s="117">
        <f t="shared" si="90"/>
        <v>45266</v>
      </c>
      <c r="G234" s="117">
        <f>G233+7</f>
        <v>45268</v>
      </c>
      <c r="H234" s="103">
        <f t="shared" si="91"/>
        <v>45280</v>
      </c>
      <c r="I234" s="103">
        <f t="shared" si="92"/>
        <v>45284</v>
      </c>
      <c r="J234" s="195">
        <f t="shared" si="93"/>
        <v>45286</v>
      </c>
      <c r="K234" s="36"/>
      <c r="L234" s="23"/>
      <c r="M234" s="23"/>
      <c r="N234" s="1"/>
    </row>
    <row r="235" spans="1:16" ht="15.75">
      <c r="A235" s="194" t="s">
        <v>192</v>
      </c>
      <c r="B235" s="188"/>
      <c r="C235" s="164" t="s">
        <v>193</v>
      </c>
      <c r="D235" s="117">
        <f t="shared" si="88"/>
        <v>45273</v>
      </c>
      <c r="E235" s="117">
        <f t="shared" si="89"/>
        <v>45274</v>
      </c>
      <c r="F235" s="117">
        <f t="shared" si="90"/>
        <v>45273</v>
      </c>
      <c r="G235" s="117">
        <f>G234+7</f>
        <v>45275</v>
      </c>
      <c r="H235" s="189">
        <f t="shared" si="91"/>
        <v>45287</v>
      </c>
      <c r="I235" s="189">
        <f t="shared" si="92"/>
        <v>45291</v>
      </c>
      <c r="J235" s="196">
        <f t="shared" si="93"/>
        <v>45293</v>
      </c>
      <c r="K235" s="36"/>
      <c r="L235" s="23"/>
      <c r="M235" s="23"/>
      <c r="N235" s="1"/>
    </row>
    <row r="236" spans="1:16" ht="16.5" thickBot="1">
      <c r="A236" s="358" t="s">
        <v>194</v>
      </c>
      <c r="B236" s="386"/>
      <c r="C236" s="386"/>
      <c r="D236" s="386"/>
      <c r="E236" s="386"/>
      <c r="F236" s="386"/>
      <c r="G236" s="386"/>
      <c r="H236" s="386"/>
      <c r="I236" s="386"/>
      <c r="J236" s="387"/>
      <c r="K236"/>
      <c r="L236" s="23"/>
      <c r="M236" s="23"/>
      <c r="N236" s="1"/>
    </row>
    <row r="237" spans="1:16" ht="20.25" thickBot="1">
      <c r="A237" s="6"/>
      <c r="B237" s="60"/>
      <c r="C237" s="1"/>
      <c r="D237" s="1"/>
      <c r="E237" s="1"/>
      <c r="F237" s="1"/>
      <c r="G237" s="1"/>
      <c r="H237" s="1"/>
      <c r="I237" s="2"/>
      <c r="J237" s="2"/>
      <c r="K237" s="2"/>
      <c r="L237" s="2"/>
      <c r="M237" s="2"/>
      <c r="N237" s="2"/>
    </row>
    <row r="238" spans="1:16" ht="15.75">
      <c r="A238" s="312" t="s">
        <v>205</v>
      </c>
      <c r="B238" s="165" t="s">
        <v>206</v>
      </c>
      <c r="C238" s="165"/>
      <c r="D238" s="165"/>
      <c r="E238" s="165"/>
      <c r="F238" s="165"/>
      <c r="G238" s="165"/>
      <c r="H238" s="165"/>
      <c r="I238" s="165"/>
      <c r="J238" s="165"/>
      <c r="K238" s="165"/>
      <c r="L238" s="166"/>
      <c r="M238" s="2"/>
      <c r="N238" s="2"/>
    </row>
    <row r="239" spans="1:16" ht="15.6" customHeight="1">
      <c r="A239" s="313"/>
      <c r="B239" s="124" t="s">
        <v>207</v>
      </c>
      <c r="C239" s="124"/>
      <c r="D239" s="124"/>
      <c r="E239" s="124"/>
      <c r="F239" s="124"/>
      <c r="G239" s="124"/>
      <c r="H239" s="124"/>
      <c r="I239" s="124"/>
      <c r="J239" s="124"/>
      <c r="K239" s="124"/>
      <c r="L239" s="185"/>
      <c r="M239" s="2"/>
      <c r="N239" s="2"/>
    </row>
    <row r="240" spans="1:16" ht="15.75">
      <c r="A240" s="313"/>
      <c r="B240" s="124" t="s">
        <v>208</v>
      </c>
      <c r="C240" s="124"/>
      <c r="D240" s="124"/>
      <c r="E240" s="124"/>
      <c r="F240" s="124"/>
      <c r="G240" s="124"/>
      <c r="H240" s="124"/>
      <c r="I240" s="124"/>
      <c r="J240" s="124"/>
      <c r="K240" s="124"/>
      <c r="L240" s="185"/>
      <c r="M240" s="2"/>
      <c r="N240" s="2"/>
      <c r="O240" s="1"/>
      <c r="P240" s="1"/>
    </row>
    <row r="241" spans="1:16" ht="15.6" customHeight="1">
      <c r="A241" s="319" t="s">
        <v>4</v>
      </c>
      <c r="B241" s="320" t="s">
        <v>5</v>
      </c>
      <c r="C241" s="321" t="s">
        <v>6</v>
      </c>
      <c r="D241" s="322" t="s">
        <v>7</v>
      </c>
      <c r="E241" s="323" t="s">
        <v>30</v>
      </c>
      <c r="F241" s="323" t="s">
        <v>123</v>
      </c>
      <c r="G241" s="72" t="s">
        <v>39</v>
      </c>
      <c r="H241" s="324" t="s">
        <v>13</v>
      </c>
      <c r="I241" s="324"/>
      <c r="J241" s="324"/>
      <c r="K241" s="324"/>
      <c r="L241" s="388"/>
      <c r="M241" s="2"/>
      <c r="N241" s="2"/>
      <c r="O241" s="1"/>
      <c r="P241" s="1"/>
    </row>
    <row r="242" spans="1:16" ht="31.5">
      <c r="A242" s="319"/>
      <c r="B242" s="320"/>
      <c r="C242" s="321"/>
      <c r="D242" s="322"/>
      <c r="E242" s="323"/>
      <c r="F242" s="323"/>
      <c r="G242" s="71" t="s">
        <v>14</v>
      </c>
      <c r="H242" s="72" t="s">
        <v>209</v>
      </c>
      <c r="I242" s="74" t="s">
        <v>210</v>
      </c>
      <c r="J242" s="74" t="s">
        <v>211</v>
      </c>
      <c r="K242" s="74" t="s">
        <v>212</v>
      </c>
      <c r="L242" s="81" t="s">
        <v>213</v>
      </c>
      <c r="M242" s="2"/>
      <c r="N242" s="2"/>
      <c r="O242" s="1"/>
      <c r="P242" s="1"/>
    </row>
    <row r="243" spans="1:16" ht="15.6" customHeight="1">
      <c r="A243" s="200" t="s">
        <v>214</v>
      </c>
      <c r="B243" s="198"/>
      <c r="C243" s="197" t="s">
        <v>215</v>
      </c>
      <c r="D243" s="117">
        <f t="shared" ref="D243:D248" si="94">G243-1</f>
        <v>45227</v>
      </c>
      <c r="E243" s="117">
        <f t="shared" ref="E243:E248" si="95">D243</f>
        <v>45227</v>
      </c>
      <c r="F243" s="117">
        <f t="shared" ref="F243:F248" si="96">G243-2</f>
        <v>45226</v>
      </c>
      <c r="G243" s="199">
        <v>45228</v>
      </c>
      <c r="H243" s="101">
        <f t="shared" ref="H243:H249" si="97">G243+34</f>
        <v>45262</v>
      </c>
      <c r="I243" s="101">
        <f t="shared" ref="I243:I249" si="98">G243+36</f>
        <v>45264</v>
      </c>
      <c r="J243" s="101">
        <f t="shared" ref="J243:J249" si="99">G243+37</f>
        <v>45265</v>
      </c>
      <c r="K243" s="101">
        <f t="shared" ref="K243:K249" si="100">G243+39</f>
        <v>45267</v>
      </c>
      <c r="L243" s="201">
        <f t="shared" ref="L243:L249" si="101">G243+43</f>
        <v>45271</v>
      </c>
      <c r="M243" s="2"/>
      <c r="N243" s="2"/>
      <c r="O243" s="1"/>
      <c r="P243" s="1"/>
    </row>
    <row r="244" spans="1:16" ht="15" customHeight="1">
      <c r="A244" s="200" t="s">
        <v>216</v>
      </c>
      <c r="B244" s="198"/>
      <c r="C244" s="197" t="s">
        <v>217</v>
      </c>
      <c r="D244" s="117">
        <f t="shared" si="94"/>
        <v>45234</v>
      </c>
      <c r="E244" s="117">
        <f t="shared" si="95"/>
        <v>45234</v>
      </c>
      <c r="F244" s="117">
        <f t="shared" si="96"/>
        <v>45233</v>
      </c>
      <c r="G244" s="117">
        <v>45235</v>
      </c>
      <c r="H244" s="117">
        <f t="shared" si="97"/>
        <v>45269</v>
      </c>
      <c r="I244" s="117">
        <f t="shared" si="98"/>
        <v>45271</v>
      </c>
      <c r="J244" s="117">
        <f t="shared" si="99"/>
        <v>45272</v>
      </c>
      <c r="K244" s="117">
        <f t="shared" si="100"/>
        <v>45274</v>
      </c>
      <c r="L244" s="232">
        <f t="shared" si="101"/>
        <v>45278</v>
      </c>
      <c r="M244" s="2"/>
      <c r="N244" s="2"/>
      <c r="O244" s="1"/>
      <c r="P244" s="1"/>
    </row>
    <row r="245" spans="1:16" ht="15.75">
      <c r="A245" s="200" t="s">
        <v>218</v>
      </c>
      <c r="B245" s="198"/>
      <c r="C245" s="197" t="s">
        <v>219</v>
      </c>
      <c r="D245" s="117">
        <f t="shared" si="94"/>
        <v>45241</v>
      </c>
      <c r="E245" s="117">
        <f t="shared" si="95"/>
        <v>45241</v>
      </c>
      <c r="F245" s="117">
        <f t="shared" si="96"/>
        <v>45240</v>
      </c>
      <c r="G245" s="199">
        <v>45242</v>
      </c>
      <c r="H245" s="101">
        <f t="shared" si="97"/>
        <v>45276</v>
      </c>
      <c r="I245" s="101">
        <f t="shared" si="98"/>
        <v>45278</v>
      </c>
      <c r="J245" s="101">
        <f t="shared" si="99"/>
        <v>45279</v>
      </c>
      <c r="K245" s="101">
        <f t="shared" si="100"/>
        <v>45281</v>
      </c>
      <c r="L245" s="201">
        <f t="shared" si="101"/>
        <v>45285</v>
      </c>
      <c r="M245" s="2"/>
      <c r="N245" s="2"/>
      <c r="O245" s="1"/>
      <c r="P245" s="1"/>
    </row>
    <row r="246" spans="1:16" ht="15.75">
      <c r="A246" s="200" t="s">
        <v>220</v>
      </c>
      <c r="B246" s="198"/>
      <c r="C246" s="197" t="s">
        <v>221</v>
      </c>
      <c r="D246" s="117">
        <f t="shared" si="94"/>
        <v>45249</v>
      </c>
      <c r="E246" s="117">
        <f t="shared" si="95"/>
        <v>45249</v>
      </c>
      <c r="F246" s="117">
        <f t="shared" si="96"/>
        <v>45248</v>
      </c>
      <c r="G246" s="199">
        <v>45250</v>
      </c>
      <c r="H246" s="101">
        <f t="shared" si="97"/>
        <v>45284</v>
      </c>
      <c r="I246" s="101">
        <f t="shared" si="98"/>
        <v>45286</v>
      </c>
      <c r="J246" s="101">
        <f t="shared" si="99"/>
        <v>45287</v>
      </c>
      <c r="K246" s="101">
        <f t="shared" si="100"/>
        <v>45289</v>
      </c>
      <c r="L246" s="201">
        <f t="shared" si="101"/>
        <v>45293</v>
      </c>
      <c r="M246" s="2"/>
      <c r="N246" s="2"/>
      <c r="O246" s="1"/>
      <c r="P246" s="1"/>
    </row>
    <row r="247" spans="1:16" ht="15.75">
      <c r="A247" s="200" t="s">
        <v>222</v>
      </c>
      <c r="B247" s="198"/>
      <c r="C247" s="197" t="s">
        <v>223</v>
      </c>
      <c r="D247" s="117">
        <f t="shared" si="94"/>
        <v>45255</v>
      </c>
      <c r="E247" s="117">
        <f t="shared" si="95"/>
        <v>45255</v>
      </c>
      <c r="F247" s="117">
        <f t="shared" si="96"/>
        <v>45254</v>
      </c>
      <c r="G247" s="199">
        <v>45256</v>
      </c>
      <c r="H247" s="101">
        <f t="shared" si="97"/>
        <v>45290</v>
      </c>
      <c r="I247" s="101">
        <f t="shared" si="98"/>
        <v>45292</v>
      </c>
      <c r="J247" s="101">
        <f t="shared" si="99"/>
        <v>45293</v>
      </c>
      <c r="K247" s="101">
        <f t="shared" si="100"/>
        <v>45295</v>
      </c>
      <c r="L247" s="201">
        <f t="shared" si="101"/>
        <v>45299</v>
      </c>
      <c r="M247" s="2"/>
      <c r="N247" s="2"/>
      <c r="O247" s="1"/>
      <c r="P247" s="1"/>
    </row>
    <row r="248" spans="1:16" ht="15.75">
      <c r="A248" s="200" t="s">
        <v>224</v>
      </c>
      <c r="B248" s="198"/>
      <c r="C248" s="197" t="s">
        <v>225</v>
      </c>
      <c r="D248" s="117">
        <f t="shared" si="94"/>
        <v>45269</v>
      </c>
      <c r="E248" s="117">
        <f t="shared" si="95"/>
        <v>45269</v>
      </c>
      <c r="F248" s="117">
        <f t="shared" si="96"/>
        <v>45268</v>
      </c>
      <c r="G248" s="199">
        <v>45270</v>
      </c>
      <c r="H248" s="101">
        <f t="shared" si="97"/>
        <v>45304</v>
      </c>
      <c r="I248" s="101">
        <f t="shared" si="98"/>
        <v>45306</v>
      </c>
      <c r="J248" s="101">
        <f t="shared" si="99"/>
        <v>45307</v>
      </c>
      <c r="K248" s="101">
        <f t="shared" si="100"/>
        <v>45309</v>
      </c>
      <c r="L248" s="201">
        <f t="shared" si="101"/>
        <v>45313</v>
      </c>
      <c r="M248" s="2"/>
      <c r="N248" s="2"/>
      <c r="O248" s="1"/>
      <c r="P248" s="1"/>
    </row>
    <row r="249" spans="1:16" ht="15.75">
      <c r="A249" s="200"/>
      <c r="B249" s="198"/>
      <c r="C249" s="197"/>
      <c r="D249" s="117"/>
      <c r="E249" s="117"/>
      <c r="F249" s="117"/>
      <c r="G249" s="199"/>
      <c r="H249" s="69">
        <f t="shared" si="97"/>
        <v>34</v>
      </c>
      <c r="I249" s="69">
        <f t="shared" si="98"/>
        <v>36</v>
      </c>
      <c r="J249" s="69">
        <f t="shared" si="99"/>
        <v>37</v>
      </c>
      <c r="K249" s="69">
        <f t="shared" si="100"/>
        <v>39</v>
      </c>
      <c r="L249" s="201">
        <f t="shared" si="101"/>
        <v>43</v>
      </c>
      <c r="M249" s="2"/>
      <c r="N249" s="2"/>
      <c r="O249" s="1"/>
      <c r="P249" s="1"/>
    </row>
    <row r="250" spans="1:16" ht="15" customHeight="1" thickBot="1">
      <c r="A250" s="358" t="s">
        <v>194</v>
      </c>
      <c r="B250" s="386"/>
      <c r="C250" s="386"/>
      <c r="D250" s="386"/>
      <c r="E250" s="386"/>
      <c r="F250" s="386"/>
      <c r="G250" s="386"/>
      <c r="H250" s="386"/>
      <c r="I250" s="386"/>
      <c r="J250" s="386"/>
      <c r="K250" s="386"/>
      <c r="L250" s="387"/>
      <c r="M250" s="2"/>
      <c r="N250" s="2"/>
      <c r="O250" s="1"/>
      <c r="P250" s="1"/>
    </row>
    <row r="251" spans="1:16" ht="20.25" thickBot="1">
      <c r="A251" s="6"/>
      <c r="B251" s="61"/>
      <c r="C251" s="1"/>
      <c r="D251" s="1"/>
      <c r="E251" s="1"/>
      <c r="F251" s="1"/>
      <c r="G251" s="1"/>
      <c r="H251" s="1"/>
      <c r="I251" s="2"/>
      <c r="J251" s="2"/>
      <c r="K251" s="2"/>
      <c r="L251" s="2"/>
      <c r="M251" s="2"/>
      <c r="N251" s="2"/>
      <c r="O251" s="1"/>
      <c r="P251" s="1"/>
    </row>
    <row r="252" spans="1:16" ht="15.75">
      <c r="A252" s="312" t="s">
        <v>226</v>
      </c>
      <c r="B252" s="314" t="s">
        <v>227</v>
      </c>
      <c r="C252" s="314"/>
      <c r="D252" s="314"/>
      <c r="E252" s="314"/>
      <c r="F252" s="314"/>
      <c r="G252" s="314"/>
      <c r="H252" s="314"/>
      <c r="I252" s="314"/>
      <c r="J252" s="314"/>
      <c r="K252" s="314"/>
      <c r="L252" s="315"/>
      <c r="M252" s="2"/>
      <c r="N252" s="2"/>
      <c r="O252" s="1"/>
      <c r="P252" s="1"/>
    </row>
    <row r="253" spans="1:16" ht="15.6" customHeight="1">
      <c r="A253" s="313"/>
      <c r="B253" s="316" t="s">
        <v>228</v>
      </c>
      <c r="C253" s="316"/>
      <c r="D253" s="316"/>
      <c r="E253" s="316"/>
      <c r="F253" s="316"/>
      <c r="G253" s="316"/>
      <c r="H253" s="316"/>
      <c r="I253" s="316"/>
      <c r="J253" s="316"/>
      <c r="K253" s="316"/>
      <c r="L253" s="317"/>
      <c r="M253" s="2"/>
      <c r="N253" s="2"/>
      <c r="O253" s="1"/>
      <c r="P253" s="1"/>
    </row>
    <row r="254" spans="1:16" s="224" customFormat="1" ht="15.75">
      <c r="A254" s="313"/>
      <c r="B254" s="316" t="s">
        <v>229</v>
      </c>
      <c r="C254" s="316"/>
      <c r="D254" s="316"/>
      <c r="E254" s="316"/>
      <c r="F254" s="316"/>
      <c r="G254" s="316"/>
      <c r="H254" s="316"/>
      <c r="I254" s="316"/>
      <c r="J254" s="316"/>
      <c r="K254" s="316"/>
      <c r="L254" s="317"/>
      <c r="M254" s="2"/>
      <c r="N254" s="2"/>
      <c r="O254" s="1"/>
      <c r="P254" s="1"/>
    </row>
    <row r="255" spans="1:16" s="224" customFormat="1" ht="15" customHeight="1">
      <c r="A255" s="319" t="s">
        <v>4</v>
      </c>
      <c r="B255" s="320" t="s">
        <v>5</v>
      </c>
      <c r="C255" s="321" t="s">
        <v>6</v>
      </c>
      <c r="D255" s="322" t="s">
        <v>7</v>
      </c>
      <c r="E255" s="323" t="s">
        <v>30</v>
      </c>
      <c r="F255" s="323" t="s">
        <v>123</v>
      </c>
      <c r="G255" s="72" t="s">
        <v>39</v>
      </c>
      <c r="H255" s="324" t="s">
        <v>11</v>
      </c>
      <c r="I255" s="73" t="s">
        <v>13</v>
      </c>
      <c r="J255" s="73" t="s">
        <v>13</v>
      </c>
      <c r="K255" s="73" t="s">
        <v>13</v>
      </c>
      <c r="L255" s="80" t="s">
        <v>13</v>
      </c>
      <c r="M255" s="2"/>
      <c r="N255" s="2"/>
      <c r="O255" s="1"/>
      <c r="P255" s="1"/>
    </row>
    <row r="256" spans="1:16" s="224" customFormat="1" ht="31.5">
      <c r="A256" s="319"/>
      <c r="B256" s="320"/>
      <c r="C256" s="321"/>
      <c r="D256" s="322"/>
      <c r="E256" s="323"/>
      <c r="F256" s="323"/>
      <c r="G256" s="71" t="s">
        <v>14</v>
      </c>
      <c r="H256" s="324"/>
      <c r="I256" s="74" t="s">
        <v>230</v>
      </c>
      <c r="J256" s="74" t="s">
        <v>231</v>
      </c>
      <c r="K256" s="74" t="s">
        <v>232</v>
      </c>
      <c r="L256" s="81" t="s">
        <v>233</v>
      </c>
      <c r="M256" s="2"/>
      <c r="N256" s="2"/>
      <c r="O256" s="1"/>
      <c r="P256" s="1"/>
    </row>
    <row r="257" spans="1:16" s="224" customFormat="1" ht="15.6" customHeight="1">
      <c r="A257" s="122" t="s">
        <v>234</v>
      </c>
      <c r="B257" s="116"/>
      <c r="C257" s="163" t="s">
        <v>235</v>
      </c>
      <c r="D257" s="117">
        <f t="shared" ref="D257:D263" si="102">G257-1</f>
        <v>45230</v>
      </c>
      <c r="E257" s="117">
        <f t="shared" ref="E257:E263" si="103">G257-1</f>
        <v>45230</v>
      </c>
      <c r="F257" s="117">
        <f t="shared" ref="F257:F263" si="104">G257-2</f>
        <v>45229</v>
      </c>
      <c r="G257" s="199">
        <v>45231</v>
      </c>
      <c r="H257" s="204" t="s">
        <v>17</v>
      </c>
      <c r="I257" s="205">
        <f t="shared" ref="I257:I263" si="105">G257+36</f>
        <v>45267</v>
      </c>
      <c r="J257" s="205">
        <f t="shared" ref="J257:J263" si="106">G257+38</f>
        <v>45269</v>
      </c>
      <c r="K257" s="206">
        <f t="shared" ref="K257:K263" si="107">G257+42</f>
        <v>45273</v>
      </c>
      <c r="L257" s="207">
        <f t="shared" ref="L257:L263" si="108">G257+44</f>
        <v>45275</v>
      </c>
      <c r="M257" s="2"/>
      <c r="N257" s="2"/>
      <c r="O257" s="1"/>
      <c r="P257" s="1"/>
    </row>
    <row r="258" spans="1:16" s="224" customFormat="1" ht="15" customHeight="1">
      <c r="A258" s="122" t="s">
        <v>131</v>
      </c>
      <c r="B258" s="116"/>
      <c r="C258" s="163" t="s">
        <v>132</v>
      </c>
      <c r="D258" s="117">
        <f t="shared" si="102"/>
        <v>45243</v>
      </c>
      <c r="E258" s="117">
        <f t="shared" si="103"/>
        <v>45243</v>
      </c>
      <c r="F258" s="117">
        <f t="shared" si="104"/>
        <v>45242</v>
      </c>
      <c r="G258" s="199">
        <v>45244</v>
      </c>
      <c r="H258" s="204" t="s">
        <v>17</v>
      </c>
      <c r="I258" s="205">
        <f t="shared" si="105"/>
        <v>45280</v>
      </c>
      <c r="J258" s="205">
        <f t="shared" si="106"/>
        <v>45282</v>
      </c>
      <c r="K258" s="206">
        <f t="shared" si="107"/>
        <v>45286</v>
      </c>
      <c r="L258" s="207">
        <f t="shared" si="108"/>
        <v>45288</v>
      </c>
      <c r="M258" s="2"/>
      <c r="N258" s="2"/>
      <c r="O258" s="1"/>
      <c r="P258" s="1"/>
    </row>
    <row r="259" spans="1:16" s="224" customFormat="1" ht="15" customHeight="1">
      <c r="A259" s="122" t="s">
        <v>236</v>
      </c>
      <c r="B259" s="116"/>
      <c r="C259" s="163" t="s">
        <v>237</v>
      </c>
      <c r="D259" s="117">
        <f t="shared" si="102"/>
        <v>45247</v>
      </c>
      <c r="E259" s="117">
        <f t="shared" si="103"/>
        <v>45247</v>
      </c>
      <c r="F259" s="117">
        <f t="shared" si="104"/>
        <v>45246</v>
      </c>
      <c r="G259" s="199">
        <v>45248</v>
      </c>
      <c r="H259" s="204" t="s">
        <v>17</v>
      </c>
      <c r="I259" s="205">
        <f t="shared" si="105"/>
        <v>45284</v>
      </c>
      <c r="J259" s="205">
        <f t="shared" si="106"/>
        <v>45286</v>
      </c>
      <c r="K259" s="206">
        <f t="shared" si="107"/>
        <v>45290</v>
      </c>
      <c r="L259" s="207">
        <f t="shared" si="108"/>
        <v>45292</v>
      </c>
      <c r="M259" s="2"/>
      <c r="N259" s="2"/>
      <c r="O259" s="1"/>
      <c r="P259" s="1"/>
    </row>
    <row r="260" spans="1:16" s="224" customFormat="1" ht="15" customHeight="1">
      <c r="A260" s="122" t="s">
        <v>238</v>
      </c>
      <c r="B260" s="116"/>
      <c r="C260" s="163" t="s">
        <v>239</v>
      </c>
      <c r="D260" s="117">
        <f t="shared" si="102"/>
        <v>45254</v>
      </c>
      <c r="E260" s="117">
        <f t="shared" si="103"/>
        <v>45254</v>
      </c>
      <c r="F260" s="117">
        <f t="shared" si="104"/>
        <v>45253</v>
      </c>
      <c r="G260" s="199">
        <v>45255</v>
      </c>
      <c r="H260" s="204" t="s">
        <v>17</v>
      </c>
      <c r="I260" s="205">
        <f t="shared" si="105"/>
        <v>45291</v>
      </c>
      <c r="J260" s="205">
        <f t="shared" si="106"/>
        <v>45293</v>
      </c>
      <c r="K260" s="206">
        <f t="shared" si="107"/>
        <v>45297</v>
      </c>
      <c r="L260" s="207">
        <f t="shared" si="108"/>
        <v>45299</v>
      </c>
      <c r="M260" s="2"/>
      <c r="N260" s="2"/>
      <c r="O260" s="1"/>
      <c r="P260" s="1"/>
    </row>
    <row r="261" spans="1:16" s="224" customFormat="1" ht="15.75">
      <c r="A261" s="122" t="s">
        <v>240</v>
      </c>
      <c r="B261" s="116"/>
      <c r="C261" s="163" t="s">
        <v>241</v>
      </c>
      <c r="D261" s="103">
        <f t="shared" si="102"/>
        <v>45261</v>
      </c>
      <c r="E261" s="103">
        <f t="shared" si="103"/>
        <v>45261</v>
      </c>
      <c r="F261" s="103">
        <f t="shared" si="104"/>
        <v>45260</v>
      </c>
      <c r="G261" s="199">
        <v>45262</v>
      </c>
      <c r="H261" s="204" t="s">
        <v>17</v>
      </c>
      <c r="I261" s="205">
        <f t="shared" si="105"/>
        <v>45298</v>
      </c>
      <c r="J261" s="205">
        <f t="shared" si="106"/>
        <v>45300</v>
      </c>
      <c r="K261" s="206">
        <f t="shared" si="107"/>
        <v>45304</v>
      </c>
      <c r="L261" s="207">
        <f t="shared" si="108"/>
        <v>45306</v>
      </c>
      <c r="M261" s="2"/>
      <c r="N261" s="2"/>
      <c r="O261" s="1"/>
      <c r="P261" s="1"/>
    </row>
    <row r="262" spans="1:16" s="224" customFormat="1" ht="14.65" customHeight="1">
      <c r="A262" s="122" t="s">
        <v>242</v>
      </c>
      <c r="B262" s="116"/>
      <c r="C262" s="163" t="s">
        <v>243</v>
      </c>
      <c r="D262" s="103">
        <f t="shared" si="102"/>
        <v>45268</v>
      </c>
      <c r="E262" s="103">
        <f t="shared" si="103"/>
        <v>45268</v>
      </c>
      <c r="F262" s="103">
        <f t="shared" si="104"/>
        <v>45267</v>
      </c>
      <c r="G262" s="199">
        <v>45269</v>
      </c>
      <c r="H262" s="204" t="s">
        <v>17</v>
      </c>
      <c r="I262" s="205">
        <f t="shared" si="105"/>
        <v>45305</v>
      </c>
      <c r="J262" s="205">
        <f t="shared" si="106"/>
        <v>45307</v>
      </c>
      <c r="K262" s="206">
        <f t="shared" si="107"/>
        <v>45311</v>
      </c>
      <c r="L262" s="207">
        <f t="shared" si="108"/>
        <v>45313</v>
      </c>
      <c r="M262" s="2"/>
      <c r="N262" s="2"/>
      <c r="O262" s="1"/>
      <c r="P262" s="1"/>
    </row>
    <row r="263" spans="1:16" s="224" customFormat="1" ht="15.75">
      <c r="A263" s="122" t="s">
        <v>244</v>
      </c>
      <c r="B263" s="116"/>
      <c r="C263" s="163" t="s">
        <v>245</v>
      </c>
      <c r="D263" s="103">
        <f t="shared" si="102"/>
        <v>45283</v>
      </c>
      <c r="E263" s="103">
        <f t="shared" si="103"/>
        <v>45283</v>
      </c>
      <c r="F263" s="103">
        <f t="shared" si="104"/>
        <v>45282</v>
      </c>
      <c r="G263" s="199">
        <v>45284</v>
      </c>
      <c r="H263" s="204" t="s">
        <v>17</v>
      </c>
      <c r="I263" s="205">
        <f t="shared" si="105"/>
        <v>45320</v>
      </c>
      <c r="J263" s="205">
        <f t="shared" si="106"/>
        <v>45322</v>
      </c>
      <c r="K263" s="206">
        <f t="shared" si="107"/>
        <v>45326</v>
      </c>
      <c r="L263" s="207">
        <f t="shared" si="108"/>
        <v>45328</v>
      </c>
      <c r="M263" s="2"/>
      <c r="N263" s="2"/>
      <c r="O263" s="1"/>
      <c r="P263" s="1"/>
    </row>
    <row r="264" spans="1:16" s="224" customFormat="1" ht="15" customHeight="1" thickBot="1">
      <c r="A264" s="309" t="s">
        <v>194</v>
      </c>
      <c r="B264" s="310"/>
      <c r="C264" s="310"/>
      <c r="D264" s="310"/>
      <c r="E264" s="310"/>
      <c r="F264" s="310"/>
      <c r="G264" s="310"/>
      <c r="H264" s="310"/>
      <c r="I264" s="310"/>
      <c r="J264" s="310"/>
      <c r="K264" s="310"/>
      <c r="L264" s="311"/>
      <c r="M264" s="2"/>
      <c r="N264" s="2"/>
      <c r="O264" s="1"/>
      <c r="P264" s="1"/>
    </row>
    <row r="265" spans="1:16" s="224" customFormat="1" ht="15.75" thickBot="1">
      <c r="A265" s="17"/>
      <c r="B265" s="62"/>
      <c r="C265" s="13"/>
      <c r="D265" s="13"/>
      <c r="E265" s="13"/>
      <c r="F265" s="13"/>
      <c r="G265" s="13"/>
      <c r="H265" s="13"/>
      <c r="I265" s="17"/>
      <c r="J265" s="17"/>
      <c r="K265" s="17"/>
      <c r="L265" s="2"/>
      <c r="M265" s="2"/>
      <c r="N265" s="2"/>
      <c r="O265" s="1"/>
      <c r="P265" s="1"/>
    </row>
    <row r="266" spans="1:16" s="224" customFormat="1" ht="15" customHeight="1">
      <c r="A266" s="312" t="s">
        <v>246</v>
      </c>
      <c r="B266" s="165" t="s">
        <v>247</v>
      </c>
      <c r="C266" s="165"/>
      <c r="D266" s="165"/>
      <c r="E266" s="165"/>
      <c r="F266" s="165"/>
      <c r="G266" s="165"/>
      <c r="H266" s="165"/>
      <c r="I266" s="166"/>
      <c r="J266" s="2"/>
      <c r="K266" s="2"/>
      <c r="L266" s="1"/>
      <c r="M266" s="1"/>
      <c r="N266" s="2"/>
      <c r="O266" s="2"/>
      <c r="P266" s="2"/>
    </row>
    <row r="267" spans="1:16" s="224" customFormat="1" ht="17.25" customHeight="1">
      <c r="A267" s="313"/>
      <c r="B267" s="124" t="s">
        <v>207</v>
      </c>
      <c r="C267" s="124"/>
      <c r="D267" s="124"/>
      <c r="E267" s="124"/>
      <c r="F267" s="124"/>
      <c r="G267" s="124"/>
      <c r="H267" s="124"/>
      <c r="I267" s="185"/>
      <c r="J267" s="2"/>
      <c r="K267" s="2"/>
      <c r="L267" s="1"/>
      <c r="M267" s="1"/>
      <c r="N267" s="2"/>
      <c r="O267" s="2"/>
      <c r="P267" s="2"/>
    </row>
    <row r="268" spans="1:16" s="224" customFormat="1" ht="15.75">
      <c r="A268" s="313"/>
      <c r="B268" s="124" t="s">
        <v>248</v>
      </c>
      <c r="C268" s="124"/>
      <c r="D268" s="124"/>
      <c r="E268" s="124"/>
      <c r="F268" s="124"/>
      <c r="G268" s="124"/>
      <c r="H268" s="124"/>
      <c r="I268" s="185"/>
      <c r="J268" s="2"/>
      <c r="K268" s="2"/>
      <c r="L268" s="1"/>
      <c r="M268" s="1"/>
      <c r="N268" s="2"/>
      <c r="O268" s="2"/>
      <c r="P268" s="2"/>
    </row>
    <row r="269" spans="1:16" s="224" customFormat="1" ht="15.75" customHeight="1">
      <c r="A269" s="319" t="s">
        <v>4</v>
      </c>
      <c r="B269" s="320" t="s">
        <v>5</v>
      </c>
      <c r="C269" s="321" t="s">
        <v>6</v>
      </c>
      <c r="D269" s="322" t="s">
        <v>7</v>
      </c>
      <c r="E269" s="323" t="s">
        <v>30</v>
      </c>
      <c r="F269" s="323" t="s">
        <v>123</v>
      </c>
      <c r="G269" s="72" t="s">
        <v>39</v>
      </c>
      <c r="H269" s="389" t="s">
        <v>13</v>
      </c>
      <c r="I269" s="390"/>
      <c r="J269" s="2"/>
      <c r="K269" s="1"/>
      <c r="L269" s="2"/>
      <c r="M269" s="2"/>
      <c r="N269" s="2"/>
      <c r="O269" s="2"/>
      <c r="P269" s="2"/>
    </row>
    <row r="270" spans="1:16" s="224" customFormat="1" ht="31.5">
      <c r="A270" s="319"/>
      <c r="B270" s="320"/>
      <c r="C270" s="321"/>
      <c r="D270" s="322"/>
      <c r="E270" s="323"/>
      <c r="F270" s="323"/>
      <c r="G270" s="71" t="s">
        <v>14</v>
      </c>
      <c r="H270" s="208" t="s">
        <v>249</v>
      </c>
      <c r="I270" s="211" t="s">
        <v>250</v>
      </c>
      <c r="J270" s="2"/>
      <c r="K270" s="1"/>
      <c r="L270" s="2"/>
      <c r="M270" s="2"/>
      <c r="N270" s="2"/>
      <c r="O270" s="2"/>
      <c r="P270" s="2"/>
    </row>
    <row r="271" spans="1:16" s="224" customFormat="1" ht="15.75">
      <c r="A271" s="122" t="s">
        <v>234</v>
      </c>
      <c r="B271" s="116"/>
      <c r="C271" s="163" t="s">
        <v>235</v>
      </c>
      <c r="D271" s="117">
        <f t="shared" ref="D271:D277" si="109">G271-1</f>
        <v>45230</v>
      </c>
      <c r="E271" s="117">
        <f t="shared" ref="E271:E277" si="110">G271-1</f>
        <v>45230</v>
      </c>
      <c r="F271" s="117">
        <f t="shared" ref="F271:F277" si="111">G271-2</f>
        <v>45229</v>
      </c>
      <c r="G271" s="199">
        <v>45231</v>
      </c>
      <c r="H271" s="199">
        <f t="shared" ref="H271:H277" si="112">G271+25</f>
        <v>45256</v>
      </c>
      <c r="I271" s="209">
        <f t="shared" ref="I271:I277" si="113">H271+7</f>
        <v>45263</v>
      </c>
      <c r="J271" s="2"/>
      <c r="K271" s="1"/>
      <c r="L271" s="2"/>
      <c r="M271" s="2"/>
      <c r="N271" s="2"/>
      <c r="O271" s="2"/>
      <c r="P271" s="2"/>
    </row>
    <row r="272" spans="1:16" s="224" customFormat="1" ht="15" customHeight="1">
      <c r="A272" s="122" t="s">
        <v>131</v>
      </c>
      <c r="B272" s="116"/>
      <c r="C272" s="163" t="s">
        <v>132</v>
      </c>
      <c r="D272" s="117">
        <f t="shared" si="109"/>
        <v>45243</v>
      </c>
      <c r="E272" s="117">
        <f t="shared" si="110"/>
        <v>45243</v>
      </c>
      <c r="F272" s="117">
        <f t="shared" si="111"/>
        <v>45242</v>
      </c>
      <c r="G272" s="199">
        <v>45244</v>
      </c>
      <c r="H272" s="199">
        <f t="shared" si="112"/>
        <v>45269</v>
      </c>
      <c r="I272" s="209">
        <f t="shared" si="113"/>
        <v>45276</v>
      </c>
      <c r="J272" s="2"/>
      <c r="K272" s="2"/>
      <c r="L272" s="2"/>
      <c r="M272" s="2"/>
      <c r="N272" s="2"/>
      <c r="O272" s="2"/>
    </row>
    <row r="273" spans="1:16" s="224" customFormat="1" ht="15.75">
      <c r="A273" s="122" t="s">
        <v>236</v>
      </c>
      <c r="B273" s="116"/>
      <c r="C273" s="163" t="s">
        <v>237</v>
      </c>
      <c r="D273" s="117">
        <f t="shared" si="109"/>
        <v>45247</v>
      </c>
      <c r="E273" s="117">
        <f t="shared" si="110"/>
        <v>45247</v>
      </c>
      <c r="F273" s="117">
        <f t="shared" si="111"/>
        <v>45246</v>
      </c>
      <c r="G273" s="199">
        <v>45248</v>
      </c>
      <c r="H273" s="199">
        <f t="shared" si="112"/>
        <v>45273</v>
      </c>
      <c r="I273" s="209">
        <f t="shared" si="113"/>
        <v>45280</v>
      </c>
      <c r="J273" s="2"/>
      <c r="K273" s="2"/>
      <c r="L273" s="2"/>
      <c r="M273" s="2"/>
      <c r="N273" s="2"/>
      <c r="O273" s="2"/>
    </row>
    <row r="274" spans="1:16" s="224" customFormat="1" ht="15.75">
      <c r="A274" s="122" t="s">
        <v>238</v>
      </c>
      <c r="B274" s="116"/>
      <c r="C274" s="163" t="s">
        <v>239</v>
      </c>
      <c r="D274" s="117">
        <f t="shared" si="109"/>
        <v>45254</v>
      </c>
      <c r="E274" s="117">
        <f t="shared" si="110"/>
        <v>45254</v>
      </c>
      <c r="F274" s="117">
        <f t="shared" si="111"/>
        <v>45253</v>
      </c>
      <c r="G274" s="199">
        <v>45255</v>
      </c>
      <c r="H274" s="199">
        <f t="shared" si="112"/>
        <v>45280</v>
      </c>
      <c r="I274" s="209">
        <f t="shared" si="113"/>
        <v>45287</v>
      </c>
      <c r="J274" s="2"/>
      <c r="K274" s="2"/>
      <c r="L274" s="2"/>
      <c r="M274" s="2"/>
      <c r="N274" s="2"/>
      <c r="O274" s="2"/>
    </row>
    <row r="275" spans="1:16" s="224" customFormat="1" ht="15.75">
      <c r="A275" s="122" t="s">
        <v>240</v>
      </c>
      <c r="B275" s="116"/>
      <c r="C275" s="163" t="s">
        <v>241</v>
      </c>
      <c r="D275" s="103">
        <f t="shared" si="109"/>
        <v>45261</v>
      </c>
      <c r="E275" s="103">
        <f t="shared" si="110"/>
        <v>45261</v>
      </c>
      <c r="F275" s="103">
        <f t="shared" si="111"/>
        <v>45260</v>
      </c>
      <c r="G275" s="199">
        <v>45262</v>
      </c>
      <c r="H275" s="199">
        <f t="shared" si="112"/>
        <v>45287</v>
      </c>
      <c r="I275" s="209">
        <f t="shared" si="113"/>
        <v>45294</v>
      </c>
      <c r="J275" s="2"/>
      <c r="K275" s="2"/>
      <c r="L275" s="2"/>
      <c r="M275" s="2"/>
      <c r="N275" s="2"/>
      <c r="O275" s="2"/>
    </row>
    <row r="276" spans="1:16" s="224" customFormat="1" ht="15.75">
      <c r="A276" s="122" t="s">
        <v>242</v>
      </c>
      <c r="B276" s="116"/>
      <c r="C276" s="163" t="s">
        <v>243</v>
      </c>
      <c r="D276" s="103">
        <f t="shared" si="109"/>
        <v>45268</v>
      </c>
      <c r="E276" s="103">
        <f t="shared" si="110"/>
        <v>45268</v>
      </c>
      <c r="F276" s="103">
        <f t="shared" si="111"/>
        <v>45267</v>
      </c>
      <c r="G276" s="199">
        <v>45269</v>
      </c>
      <c r="H276" s="199">
        <f t="shared" si="112"/>
        <v>45294</v>
      </c>
      <c r="I276" s="209">
        <f t="shared" si="113"/>
        <v>45301</v>
      </c>
      <c r="J276" s="2"/>
      <c r="K276" s="2"/>
      <c r="L276" s="2"/>
      <c r="M276" s="2"/>
      <c r="N276" s="2"/>
      <c r="O276" s="2"/>
    </row>
    <row r="277" spans="1:16" s="224" customFormat="1" ht="15.75">
      <c r="A277" s="122" t="s">
        <v>244</v>
      </c>
      <c r="B277" s="116"/>
      <c r="C277" s="163" t="s">
        <v>245</v>
      </c>
      <c r="D277" s="103">
        <f t="shared" si="109"/>
        <v>45283</v>
      </c>
      <c r="E277" s="103">
        <f t="shared" si="110"/>
        <v>45283</v>
      </c>
      <c r="F277" s="103">
        <f t="shared" si="111"/>
        <v>45282</v>
      </c>
      <c r="G277" s="199">
        <v>45284</v>
      </c>
      <c r="H277" s="199">
        <f t="shared" si="112"/>
        <v>45309</v>
      </c>
      <c r="I277" s="209">
        <f t="shared" si="113"/>
        <v>45316</v>
      </c>
      <c r="J277" s="2"/>
      <c r="K277" s="2"/>
      <c r="L277" s="2"/>
      <c r="M277" s="2"/>
      <c r="N277" s="2"/>
      <c r="O277" s="2"/>
    </row>
    <row r="278" spans="1:16" s="224" customFormat="1" ht="16.5" thickBot="1">
      <c r="A278" s="391" t="s">
        <v>194</v>
      </c>
      <c r="B278" s="392"/>
      <c r="C278" s="392"/>
      <c r="D278" s="392"/>
      <c r="E278" s="392"/>
      <c r="F278" s="392"/>
      <c r="G278" s="392"/>
      <c r="H278" s="392"/>
      <c r="I278" s="393"/>
      <c r="J278" s="2"/>
      <c r="K278" s="2"/>
      <c r="L278" s="2"/>
      <c r="M278" s="2"/>
      <c r="N278" s="2"/>
      <c r="O278" s="2"/>
    </row>
    <row r="279" spans="1:16" s="224" customFormat="1" ht="16.5" thickBot="1">
      <c r="A279" s="233"/>
      <c r="B279" s="233"/>
      <c r="C279" s="233"/>
      <c r="D279" s="233"/>
      <c r="E279" s="233"/>
      <c r="F279" s="233"/>
      <c r="G279" s="233"/>
      <c r="H279" s="233"/>
      <c r="I279" s="233"/>
      <c r="J279" s="2"/>
      <c r="K279" s="2"/>
      <c r="L279" s="2"/>
      <c r="M279" s="2"/>
      <c r="N279" s="2"/>
      <c r="O279" s="2"/>
    </row>
    <row r="280" spans="1:16" s="224" customFormat="1" ht="15.75">
      <c r="A280" s="312" t="s">
        <v>251</v>
      </c>
      <c r="B280" s="165" t="s">
        <v>252</v>
      </c>
      <c r="C280" s="165"/>
      <c r="D280" s="165"/>
      <c r="E280" s="165"/>
      <c r="F280" s="165"/>
      <c r="G280" s="165"/>
      <c r="H280" s="165"/>
      <c r="I280" s="166"/>
      <c r="J280" s="2"/>
      <c r="K280" s="2"/>
      <c r="L280" s="2"/>
      <c r="M280" s="1"/>
      <c r="N280" s="2"/>
      <c r="O280" s="2"/>
    </row>
    <row r="281" spans="1:16" s="224" customFormat="1" ht="15" customHeight="1">
      <c r="A281" s="313"/>
      <c r="B281" s="184" t="s">
        <v>253</v>
      </c>
      <c r="C281" s="184"/>
      <c r="D281" s="184"/>
      <c r="E281" s="184"/>
      <c r="F281" s="184"/>
      <c r="G281" s="184"/>
      <c r="H281" s="184"/>
      <c r="I281" s="167"/>
      <c r="J281" s="1"/>
      <c r="K281" s="1"/>
      <c r="L281" s="2"/>
      <c r="M281" s="2"/>
      <c r="N281" s="2"/>
      <c r="O281" s="2"/>
    </row>
    <row r="282" spans="1:16" s="224" customFormat="1" ht="15.75">
      <c r="A282" s="313"/>
      <c r="B282" s="184" t="s">
        <v>254</v>
      </c>
      <c r="C282" s="184"/>
      <c r="D282" s="184"/>
      <c r="E282" s="184"/>
      <c r="F282" s="184"/>
      <c r="G282" s="184"/>
      <c r="H282" s="184"/>
      <c r="I282" s="167"/>
      <c r="J282" s="1"/>
      <c r="K282" s="1"/>
      <c r="L282" s="2"/>
      <c r="M282" s="2"/>
      <c r="N282" s="2"/>
      <c r="O282" s="2"/>
    </row>
    <row r="283" spans="1:16" s="224" customFormat="1" ht="15" customHeight="1">
      <c r="A283" s="319" t="s">
        <v>4</v>
      </c>
      <c r="B283" s="320" t="s">
        <v>5</v>
      </c>
      <c r="C283" s="321" t="s">
        <v>6</v>
      </c>
      <c r="D283" s="322" t="s">
        <v>7</v>
      </c>
      <c r="E283" s="323" t="s">
        <v>30</v>
      </c>
      <c r="F283" s="323" t="s">
        <v>123</v>
      </c>
      <c r="G283" s="72" t="s">
        <v>39</v>
      </c>
      <c r="H283" s="324" t="s">
        <v>11</v>
      </c>
      <c r="I283" s="210" t="s">
        <v>255</v>
      </c>
      <c r="J283" s="1"/>
      <c r="K283" s="1"/>
      <c r="L283" s="2"/>
      <c r="M283" s="2"/>
      <c r="N283" s="1"/>
      <c r="O283" s="1"/>
    </row>
    <row r="284" spans="1:16" s="224" customFormat="1" ht="31.5">
      <c r="A284" s="319"/>
      <c r="B284" s="320"/>
      <c r="C284" s="321"/>
      <c r="D284" s="322"/>
      <c r="E284" s="323"/>
      <c r="F284" s="323"/>
      <c r="G284" s="71" t="s">
        <v>14</v>
      </c>
      <c r="H284" s="324"/>
      <c r="I284" s="81" t="s">
        <v>256</v>
      </c>
      <c r="J284" s="2"/>
      <c r="K284" s="2"/>
      <c r="L284" s="2"/>
      <c r="M284" s="2"/>
      <c r="N284" s="1"/>
      <c r="O284" s="1"/>
    </row>
    <row r="285" spans="1:16" s="224" customFormat="1" ht="15.75">
      <c r="A285" s="122" t="s">
        <v>234</v>
      </c>
      <c r="B285" s="116"/>
      <c r="C285" s="163" t="s">
        <v>235</v>
      </c>
      <c r="D285" s="117">
        <f t="shared" ref="D285:D291" si="114">G285-1</f>
        <v>45230</v>
      </c>
      <c r="E285" s="117">
        <f t="shared" ref="E285:E291" si="115">G285-1</f>
        <v>45230</v>
      </c>
      <c r="F285" s="117">
        <f t="shared" ref="F285:F291" si="116">G285-2</f>
        <v>45229</v>
      </c>
      <c r="G285" s="199">
        <v>45231</v>
      </c>
      <c r="H285" s="204" t="s">
        <v>17</v>
      </c>
      <c r="I285" s="209">
        <f t="shared" ref="I285:I291" si="117">G285+22</f>
        <v>45253</v>
      </c>
      <c r="J285" s="2"/>
      <c r="K285" s="2"/>
      <c r="L285" s="2"/>
      <c r="M285" s="2"/>
      <c r="N285" s="1"/>
      <c r="O285" s="1"/>
    </row>
    <row r="286" spans="1:16" ht="15.75">
      <c r="A286" s="122" t="s">
        <v>131</v>
      </c>
      <c r="B286" s="116"/>
      <c r="C286" s="163" t="s">
        <v>132</v>
      </c>
      <c r="D286" s="117">
        <f t="shared" si="114"/>
        <v>45243</v>
      </c>
      <c r="E286" s="117">
        <f t="shared" si="115"/>
        <v>45243</v>
      </c>
      <c r="F286" s="117">
        <f t="shared" si="116"/>
        <v>45242</v>
      </c>
      <c r="G286" s="199">
        <v>45244</v>
      </c>
      <c r="H286" s="204" t="s">
        <v>17</v>
      </c>
      <c r="I286" s="209">
        <f t="shared" si="117"/>
        <v>45266</v>
      </c>
      <c r="J286" s="2"/>
      <c r="K286" s="2"/>
      <c r="L286" s="2"/>
      <c r="M286" s="2"/>
      <c r="N286" s="1"/>
      <c r="O286" s="1"/>
    </row>
    <row r="287" spans="1:16" s="224" customFormat="1" ht="15.75">
      <c r="A287" s="122" t="s">
        <v>236</v>
      </c>
      <c r="B287" s="116"/>
      <c r="C287" s="163" t="s">
        <v>237</v>
      </c>
      <c r="D287" s="117">
        <f t="shared" si="114"/>
        <v>45247</v>
      </c>
      <c r="E287" s="117">
        <f t="shared" si="115"/>
        <v>45247</v>
      </c>
      <c r="F287" s="117">
        <f t="shared" si="116"/>
        <v>45246</v>
      </c>
      <c r="G287" s="199">
        <v>45248</v>
      </c>
      <c r="H287" s="204" t="s">
        <v>17</v>
      </c>
      <c r="I287" s="209">
        <f t="shared" si="117"/>
        <v>45270</v>
      </c>
      <c r="J287" s="2"/>
      <c r="K287" s="2"/>
      <c r="L287" s="2"/>
      <c r="M287" s="2"/>
      <c r="N287" s="1"/>
      <c r="O287" s="1"/>
    </row>
    <row r="288" spans="1:16" s="224" customFormat="1" ht="15.75">
      <c r="A288" s="122" t="s">
        <v>238</v>
      </c>
      <c r="B288" s="116"/>
      <c r="C288" s="163" t="s">
        <v>239</v>
      </c>
      <c r="D288" s="117">
        <f t="shared" si="114"/>
        <v>45254</v>
      </c>
      <c r="E288" s="117">
        <f t="shared" si="115"/>
        <v>45254</v>
      </c>
      <c r="F288" s="117">
        <f t="shared" si="116"/>
        <v>45253</v>
      </c>
      <c r="G288" s="199">
        <v>45255</v>
      </c>
      <c r="H288" s="204" t="s">
        <v>17</v>
      </c>
      <c r="I288" s="209">
        <f t="shared" si="117"/>
        <v>45277</v>
      </c>
      <c r="J288" s="2"/>
      <c r="K288" s="2"/>
      <c r="L288" s="2"/>
      <c r="M288" s="2"/>
      <c r="N288" s="1"/>
      <c r="O288" s="1"/>
      <c r="P288" s="2"/>
    </row>
    <row r="289" spans="1:16" s="224" customFormat="1" ht="15.75">
      <c r="A289" s="122" t="s">
        <v>240</v>
      </c>
      <c r="B289" s="116"/>
      <c r="C289" s="163" t="s">
        <v>241</v>
      </c>
      <c r="D289" s="103">
        <f t="shared" si="114"/>
        <v>45261</v>
      </c>
      <c r="E289" s="103">
        <f t="shared" si="115"/>
        <v>45261</v>
      </c>
      <c r="F289" s="103">
        <f t="shared" si="116"/>
        <v>45260</v>
      </c>
      <c r="G289" s="199">
        <v>45262</v>
      </c>
      <c r="H289" s="204" t="s">
        <v>17</v>
      </c>
      <c r="I289" s="209">
        <f t="shared" si="117"/>
        <v>45284</v>
      </c>
      <c r="J289" s="2"/>
      <c r="K289" s="2"/>
      <c r="L289" s="2"/>
      <c r="M289" s="2"/>
      <c r="N289" s="1"/>
      <c r="O289" s="1"/>
      <c r="P289" s="2"/>
    </row>
    <row r="290" spans="1:16" s="224" customFormat="1" ht="15.75">
      <c r="A290" s="122" t="s">
        <v>242</v>
      </c>
      <c r="B290" s="116"/>
      <c r="C290" s="163" t="s">
        <v>243</v>
      </c>
      <c r="D290" s="103">
        <f t="shared" si="114"/>
        <v>45268</v>
      </c>
      <c r="E290" s="103">
        <f t="shared" si="115"/>
        <v>45268</v>
      </c>
      <c r="F290" s="103">
        <f t="shared" si="116"/>
        <v>45267</v>
      </c>
      <c r="G290" s="199">
        <v>45269</v>
      </c>
      <c r="H290" s="204" t="s">
        <v>17</v>
      </c>
      <c r="I290" s="209">
        <f t="shared" si="117"/>
        <v>45291</v>
      </c>
      <c r="J290" s="2"/>
      <c r="K290" s="2"/>
      <c r="L290" s="2"/>
      <c r="M290" s="2"/>
      <c r="N290" s="1"/>
      <c r="O290" s="1"/>
      <c r="P290" s="2"/>
    </row>
    <row r="291" spans="1:16" s="224" customFormat="1" ht="15.75">
      <c r="A291" s="122" t="s">
        <v>244</v>
      </c>
      <c r="B291" s="116"/>
      <c r="C291" s="163" t="s">
        <v>245</v>
      </c>
      <c r="D291" s="103">
        <f t="shared" si="114"/>
        <v>45283</v>
      </c>
      <c r="E291" s="103">
        <f t="shared" si="115"/>
        <v>45283</v>
      </c>
      <c r="F291" s="103">
        <f t="shared" si="116"/>
        <v>45282</v>
      </c>
      <c r="G291" s="199">
        <v>45284</v>
      </c>
      <c r="H291" s="204" t="s">
        <v>17</v>
      </c>
      <c r="I291" s="209">
        <f t="shared" si="117"/>
        <v>45306</v>
      </c>
      <c r="J291" s="2"/>
      <c r="K291" s="2"/>
      <c r="L291" s="2"/>
      <c r="M291" s="2"/>
      <c r="N291" s="1"/>
      <c r="O291" s="1"/>
      <c r="P291" s="2"/>
    </row>
    <row r="292" spans="1:16" s="224" customFormat="1" ht="16.5" thickBot="1">
      <c r="A292" s="391" t="s">
        <v>194</v>
      </c>
      <c r="B292" s="392"/>
      <c r="C292" s="392"/>
      <c r="D292" s="392"/>
      <c r="E292" s="392"/>
      <c r="F292" s="392"/>
      <c r="G292" s="392"/>
      <c r="H292" s="392"/>
      <c r="I292" s="393"/>
      <c r="J292" s="2"/>
      <c r="K292" s="2"/>
      <c r="L292" s="2"/>
      <c r="M292" s="2"/>
      <c r="N292" s="1"/>
      <c r="O292" s="1"/>
      <c r="P292" s="2"/>
    </row>
    <row r="293" spans="1:16" s="224" customFormat="1" ht="16.5" thickBot="1">
      <c r="A293" s="233"/>
      <c r="B293" s="212"/>
      <c r="C293" s="213"/>
      <c r="D293" s="213"/>
      <c r="E293" s="213"/>
      <c r="F293" s="213"/>
      <c r="G293" s="213"/>
      <c r="H293" s="213"/>
      <c r="I293" s="213"/>
      <c r="J293" s="2"/>
      <c r="K293" s="2"/>
      <c r="L293" s="2"/>
      <c r="M293" s="2"/>
      <c r="N293" s="1"/>
      <c r="O293" s="1"/>
      <c r="P293" s="2"/>
    </row>
    <row r="294" spans="1:16" s="224" customFormat="1" ht="15.75">
      <c r="A294" s="312" t="s">
        <v>257</v>
      </c>
      <c r="B294" s="359" t="s">
        <v>258</v>
      </c>
      <c r="C294" s="359"/>
      <c r="D294" s="359"/>
      <c r="E294" s="359"/>
      <c r="F294" s="359"/>
      <c r="G294" s="359"/>
      <c r="H294" s="359"/>
      <c r="I294" s="360"/>
      <c r="J294" s="2"/>
      <c r="K294" s="2"/>
      <c r="L294" s="2"/>
      <c r="M294" s="2"/>
      <c r="N294" s="1"/>
      <c r="O294" s="1"/>
      <c r="P294" s="2"/>
    </row>
    <row r="295" spans="1:16" s="224" customFormat="1" ht="15.6" customHeight="1">
      <c r="A295" s="313"/>
      <c r="B295" s="394" t="s">
        <v>253</v>
      </c>
      <c r="C295" s="394"/>
      <c r="D295" s="394"/>
      <c r="E295" s="394"/>
      <c r="F295" s="394"/>
      <c r="G295" s="394"/>
      <c r="H295" s="394"/>
      <c r="I295" s="395"/>
      <c r="J295" s="2"/>
      <c r="K295" s="2"/>
      <c r="L295" s="2"/>
      <c r="M295" s="2"/>
      <c r="N295" s="1"/>
      <c r="O295" s="1"/>
      <c r="P295" s="2"/>
    </row>
    <row r="296" spans="1:16" s="230" customFormat="1" ht="15" customHeight="1">
      <c r="A296" s="313"/>
      <c r="B296" s="394" t="s">
        <v>254</v>
      </c>
      <c r="C296" s="394"/>
      <c r="D296" s="394"/>
      <c r="E296" s="394"/>
      <c r="F296" s="394"/>
      <c r="G296" s="394"/>
      <c r="H296" s="394"/>
      <c r="I296" s="395"/>
      <c r="J296" s="2"/>
      <c r="K296" s="2"/>
      <c r="L296" s="2"/>
      <c r="M296" s="2"/>
      <c r="N296" s="37"/>
      <c r="O296" s="38"/>
      <c r="P296" s="38"/>
    </row>
    <row r="297" spans="1:16" s="224" customFormat="1" ht="15" customHeight="1">
      <c r="A297" s="319" t="s">
        <v>4</v>
      </c>
      <c r="B297" s="320" t="s">
        <v>5</v>
      </c>
      <c r="C297" s="321" t="s">
        <v>6</v>
      </c>
      <c r="D297" s="322" t="s">
        <v>7</v>
      </c>
      <c r="E297" s="323" t="s">
        <v>30</v>
      </c>
      <c r="F297" s="323" t="s">
        <v>123</v>
      </c>
      <c r="G297" s="72" t="s">
        <v>39</v>
      </c>
      <c r="H297" s="324" t="s">
        <v>11</v>
      </c>
      <c r="I297" s="210" t="s">
        <v>255</v>
      </c>
      <c r="J297" s="2"/>
      <c r="K297" s="2"/>
      <c r="L297" s="2"/>
      <c r="M297" s="2"/>
      <c r="N297" s="2"/>
      <c r="O297" s="1"/>
      <c r="P297" s="1"/>
    </row>
    <row r="298" spans="1:16" s="224" customFormat="1" ht="31.5">
      <c r="A298" s="319"/>
      <c r="B298" s="320"/>
      <c r="C298" s="321"/>
      <c r="D298" s="322"/>
      <c r="E298" s="323"/>
      <c r="F298" s="323"/>
      <c r="G298" s="71" t="s">
        <v>14</v>
      </c>
      <c r="H298" s="324"/>
      <c r="I298" s="81" t="s">
        <v>259</v>
      </c>
      <c r="J298" s="2"/>
      <c r="K298" s="2"/>
      <c r="L298" s="2"/>
      <c r="M298" s="2"/>
      <c r="N298" s="2"/>
      <c r="O298" s="2"/>
      <c r="P298" s="2"/>
    </row>
    <row r="299" spans="1:16" s="224" customFormat="1" ht="15.75">
      <c r="A299" s="122" t="s">
        <v>234</v>
      </c>
      <c r="B299" s="116"/>
      <c r="C299" s="163" t="s">
        <v>235</v>
      </c>
      <c r="D299" s="117">
        <f t="shared" ref="D299:D305" si="118">G299-1</f>
        <v>45230</v>
      </c>
      <c r="E299" s="117">
        <f t="shared" ref="E299:E305" si="119">G299-1</f>
        <v>45230</v>
      </c>
      <c r="F299" s="117">
        <f t="shared" ref="F299:F305" si="120">G299-2</f>
        <v>45229</v>
      </c>
      <c r="G299" s="199">
        <v>45231</v>
      </c>
      <c r="H299" s="204" t="s">
        <v>17</v>
      </c>
      <c r="I299" s="209">
        <f t="shared" ref="I299:I305" si="121">G299+22</f>
        <v>45253</v>
      </c>
      <c r="J299" s="2"/>
      <c r="K299" s="2"/>
      <c r="L299" s="2"/>
      <c r="M299" s="2"/>
      <c r="N299" s="2"/>
      <c r="O299" s="2"/>
      <c r="P299" s="2"/>
    </row>
    <row r="300" spans="1:16" s="224" customFormat="1" ht="15.75">
      <c r="A300" s="122" t="s">
        <v>131</v>
      </c>
      <c r="B300" s="116"/>
      <c r="C300" s="163" t="s">
        <v>132</v>
      </c>
      <c r="D300" s="117">
        <f t="shared" si="118"/>
        <v>45243</v>
      </c>
      <c r="E300" s="117">
        <f t="shared" si="119"/>
        <v>45243</v>
      </c>
      <c r="F300" s="117">
        <f t="shared" si="120"/>
        <v>45242</v>
      </c>
      <c r="G300" s="199">
        <v>45244</v>
      </c>
      <c r="H300" s="204" t="s">
        <v>17</v>
      </c>
      <c r="I300" s="209">
        <f t="shared" si="121"/>
        <v>45266</v>
      </c>
      <c r="J300" s="2"/>
      <c r="K300" s="2"/>
      <c r="L300" s="2"/>
      <c r="M300" s="2"/>
      <c r="N300" s="2"/>
      <c r="O300" s="2"/>
      <c r="P300" s="2"/>
    </row>
    <row r="301" spans="1:16" s="224" customFormat="1" ht="15.75">
      <c r="A301" s="122" t="s">
        <v>236</v>
      </c>
      <c r="B301" s="116"/>
      <c r="C301" s="163" t="s">
        <v>237</v>
      </c>
      <c r="D301" s="117">
        <f t="shared" si="118"/>
        <v>45247</v>
      </c>
      <c r="E301" s="117">
        <f t="shared" si="119"/>
        <v>45247</v>
      </c>
      <c r="F301" s="117">
        <f t="shared" si="120"/>
        <v>45246</v>
      </c>
      <c r="G301" s="199">
        <v>45248</v>
      </c>
      <c r="H301" s="204" t="s">
        <v>17</v>
      </c>
      <c r="I301" s="209">
        <f t="shared" si="121"/>
        <v>45270</v>
      </c>
      <c r="J301" s="2"/>
      <c r="K301" s="2"/>
      <c r="L301" s="2"/>
      <c r="M301" s="2"/>
      <c r="N301" s="2"/>
      <c r="O301" s="2"/>
      <c r="P301" s="2"/>
    </row>
    <row r="302" spans="1:16" s="224" customFormat="1" ht="15.75">
      <c r="A302" s="122" t="s">
        <v>238</v>
      </c>
      <c r="B302" s="116"/>
      <c r="C302" s="163" t="s">
        <v>239</v>
      </c>
      <c r="D302" s="117">
        <f t="shared" si="118"/>
        <v>45254</v>
      </c>
      <c r="E302" s="117">
        <f t="shared" si="119"/>
        <v>45254</v>
      </c>
      <c r="F302" s="117">
        <f t="shared" si="120"/>
        <v>45253</v>
      </c>
      <c r="G302" s="199">
        <v>45255</v>
      </c>
      <c r="H302" s="204" t="s">
        <v>17</v>
      </c>
      <c r="I302" s="209">
        <f t="shared" si="121"/>
        <v>45277</v>
      </c>
      <c r="J302" s="2"/>
      <c r="K302" s="2"/>
      <c r="L302" s="2"/>
      <c r="M302" s="2"/>
      <c r="N302" s="2"/>
      <c r="O302" s="2"/>
      <c r="P302" s="2"/>
    </row>
    <row r="303" spans="1:16" s="224" customFormat="1" ht="15" customHeight="1">
      <c r="A303" s="122" t="s">
        <v>240</v>
      </c>
      <c r="B303" s="116"/>
      <c r="C303" s="163" t="s">
        <v>241</v>
      </c>
      <c r="D303" s="103">
        <f t="shared" si="118"/>
        <v>45261</v>
      </c>
      <c r="E303" s="103">
        <f t="shared" si="119"/>
        <v>45261</v>
      </c>
      <c r="F303" s="103">
        <f t="shared" si="120"/>
        <v>45260</v>
      </c>
      <c r="G303" s="199">
        <v>45262</v>
      </c>
      <c r="H303" s="204" t="s">
        <v>17</v>
      </c>
      <c r="I303" s="209">
        <f t="shared" si="121"/>
        <v>45284</v>
      </c>
      <c r="J303" s="2"/>
      <c r="K303" s="2"/>
      <c r="L303" s="2"/>
      <c r="M303" s="2"/>
      <c r="N303" s="2"/>
      <c r="O303" s="2"/>
      <c r="P303" s="2"/>
    </row>
    <row r="304" spans="1:16" s="224" customFormat="1" ht="15" customHeight="1">
      <c r="A304" s="122" t="s">
        <v>242</v>
      </c>
      <c r="B304" s="116"/>
      <c r="C304" s="163" t="s">
        <v>243</v>
      </c>
      <c r="D304" s="103">
        <f t="shared" si="118"/>
        <v>45268</v>
      </c>
      <c r="E304" s="103">
        <f t="shared" si="119"/>
        <v>45268</v>
      </c>
      <c r="F304" s="103">
        <f t="shared" si="120"/>
        <v>45267</v>
      </c>
      <c r="G304" s="199">
        <v>45269</v>
      </c>
      <c r="H304" s="204" t="s">
        <v>17</v>
      </c>
      <c r="I304" s="209">
        <f t="shared" si="121"/>
        <v>45291</v>
      </c>
      <c r="J304" s="2"/>
      <c r="K304" s="2"/>
      <c r="L304" s="2"/>
      <c r="M304" s="2"/>
      <c r="N304" s="2"/>
      <c r="O304" s="1"/>
      <c r="P304" s="1"/>
    </row>
    <row r="305" spans="1:16" s="224" customFormat="1" ht="15.75">
      <c r="A305" s="122" t="s">
        <v>244</v>
      </c>
      <c r="B305" s="116"/>
      <c r="C305" s="163" t="s">
        <v>245</v>
      </c>
      <c r="D305" s="103">
        <f t="shared" si="118"/>
        <v>45283</v>
      </c>
      <c r="E305" s="103">
        <f t="shared" si="119"/>
        <v>45283</v>
      </c>
      <c r="F305" s="103">
        <f t="shared" si="120"/>
        <v>45282</v>
      </c>
      <c r="G305" s="199">
        <v>45284</v>
      </c>
      <c r="H305" s="204" t="s">
        <v>17</v>
      </c>
      <c r="I305" s="209">
        <f t="shared" si="121"/>
        <v>45306</v>
      </c>
      <c r="J305" s="2"/>
      <c r="K305" s="2"/>
      <c r="L305" s="2"/>
      <c r="M305" s="2"/>
      <c r="N305" s="2"/>
      <c r="O305" s="1"/>
      <c r="P305" s="1"/>
    </row>
    <row r="306" spans="1:16" s="224" customFormat="1" ht="15.75">
      <c r="A306" s="337" t="s">
        <v>260</v>
      </c>
      <c r="B306" s="396"/>
      <c r="C306" s="396"/>
      <c r="D306" s="396"/>
      <c r="E306" s="396"/>
      <c r="F306" s="396"/>
      <c r="G306" s="396"/>
      <c r="H306" s="396"/>
      <c r="I306" s="397"/>
      <c r="J306" s="2"/>
      <c r="K306" s="2"/>
      <c r="L306" s="2"/>
      <c r="M306" s="2"/>
      <c r="N306" s="2"/>
      <c r="O306" s="1"/>
      <c r="P306" s="1"/>
    </row>
    <row r="307" spans="1:16" s="224" customFormat="1" ht="16.5" thickBot="1">
      <c r="A307" s="391" t="s">
        <v>194</v>
      </c>
      <c r="B307" s="392"/>
      <c r="C307" s="392"/>
      <c r="D307" s="392"/>
      <c r="E307" s="392"/>
      <c r="F307" s="392"/>
      <c r="G307" s="392"/>
      <c r="H307" s="392"/>
      <c r="I307" s="393"/>
      <c r="J307" s="2"/>
      <c r="K307" s="2"/>
      <c r="L307" s="2"/>
      <c r="M307" s="2"/>
      <c r="N307" s="2"/>
      <c r="O307" s="1"/>
      <c r="P307" s="1"/>
    </row>
    <row r="308" spans="1:16" ht="15.75" thickBot="1">
      <c r="A308" s="2"/>
      <c r="B308" s="58"/>
      <c r="C308" s="1"/>
      <c r="D308" s="1"/>
      <c r="E308" s="1"/>
      <c r="F308" s="1"/>
      <c r="G308" s="1"/>
      <c r="H308" s="1"/>
      <c r="I308" s="2"/>
      <c r="J308" s="2"/>
      <c r="K308" s="2"/>
      <c r="L308" s="2"/>
      <c r="M308" s="2"/>
      <c r="N308" s="2"/>
    </row>
    <row r="309" spans="1:16" ht="15.75">
      <c r="A309" s="398" t="s">
        <v>261</v>
      </c>
      <c r="B309" s="165" t="s">
        <v>262</v>
      </c>
      <c r="C309" s="165"/>
      <c r="D309" s="165"/>
      <c r="E309" s="165"/>
      <c r="F309" s="165"/>
      <c r="G309" s="165"/>
      <c r="H309" s="166"/>
      <c r="I309" s="2"/>
      <c r="J309" s="2"/>
      <c r="K309" s="2"/>
      <c r="L309" s="2"/>
      <c r="M309" s="1"/>
      <c r="N309" s="1"/>
    </row>
    <row r="310" spans="1:16" ht="15.75">
      <c r="A310" s="399"/>
      <c r="B310" s="184" t="s">
        <v>2</v>
      </c>
      <c r="C310" s="184"/>
      <c r="D310" s="184"/>
      <c r="E310" s="184"/>
      <c r="F310" s="184"/>
      <c r="G310" s="184"/>
      <c r="H310" s="167"/>
      <c r="I310" s="2"/>
      <c r="J310" s="2"/>
      <c r="K310" s="2"/>
      <c r="L310" s="2"/>
      <c r="M310" s="1"/>
      <c r="N310" s="1"/>
    </row>
    <row r="311" spans="1:16" ht="15.75">
      <c r="A311" s="399"/>
      <c r="B311" s="184" t="s">
        <v>3</v>
      </c>
      <c r="C311" s="184"/>
      <c r="D311" s="184"/>
      <c r="E311" s="184"/>
      <c r="F311" s="184"/>
      <c r="G311" s="184"/>
      <c r="H311" s="167"/>
      <c r="I311" s="2"/>
      <c r="J311" s="2"/>
      <c r="K311" s="2"/>
      <c r="L311" s="2"/>
      <c r="M311" s="1"/>
      <c r="N311" s="1"/>
    </row>
    <row r="312" spans="1:16" ht="15.75" customHeight="1">
      <c r="A312" s="319" t="s">
        <v>4</v>
      </c>
      <c r="B312" s="320" t="s">
        <v>5</v>
      </c>
      <c r="C312" s="321" t="s">
        <v>6</v>
      </c>
      <c r="D312" s="322" t="s">
        <v>7</v>
      </c>
      <c r="E312" s="323" t="s">
        <v>30</v>
      </c>
      <c r="F312" s="323" t="s">
        <v>123</v>
      </c>
      <c r="G312" s="72" t="s">
        <v>39</v>
      </c>
      <c r="H312" s="210" t="s">
        <v>13</v>
      </c>
      <c r="I312" s="2"/>
      <c r="J312" s="2"/>
      <c r="K312" s="2"/>
      <c r="L312" s="2"/>
      <c r="M312" s="1"/>
      <c r="N312" s="1"/>
    </row>
    <row r="313" spans="1:16" ht="31.5">
      <c r="A313" s="319"/>
      <c r="B313" s="320"/>
      <c r="C313" s="321"/>
      <c r="D313" s="322"/>
      <c r="E313" s="323"/>
      <c r="F313" s="323"/>
      <c r="G313" s="71" t="s">
        <v>14</v>
      </c>
      <c r="H313" s="81" t="s">
        <v>263</v>
      </c>
      <c r="I313" s="2"/>
      <c r="J313" s="2"/>
      <c r="K313" s="2"/>
      <c r="L313" s="2"/>
      <c r="M313" s="1"/>
      <c r="N313" s="1"/>
    </row>
    <row r="314" spans="1:16" ht="15.75">
      <c r="A314" s="216" t="s">
        <v>18</v>
      </c>
      <c r="B314" s="214"/>
      <c r="C314" s="147" t="s">
        <v>19</v>
      </c>
      <c r="D314" s="79">
        <f t="shared" ref="D314:D319" si="122">G314-1</f>
        <v>45238</v>
      </c>
      <c r="E314" s="79">
        <f t="shared" ref="E314:E319" si="123">G314-1</f>
        <v>45238</v>
      </c>
      <c r="F314" s="79">
        <f t="shared" ref="F314:F319" si="124">G314-2</f>
        <v>45237</v>
      </c>
      <c r="G314" s="76">
        <v>45239</v>
      </c>
      <c r="H314" s="217">
        <f t="shared" ref="H314:H319" si="125">G314+3</f>
        <v>45242</v>
      </c>
      <c r="I314" s="2"/>
      <c r="J314" s="2"/>
      <c r="K314" s="2"/>
      <c r="L314" s="2"/>
      <c r="M314" s="1"/>
      <c r="N314" s="1"/>
    </row>
    <row r="315" spans="1:16" ht="15.75">
      <c r="A315" s="216" t="s">
        <v>264</v>
      </c>
      <c r="B315" s="214"/>
      <c r="C315" s="147" t="s">
        <v>117</v>
      </c>
      <c r="D315" s="79">
        <f t="shared" si="122"/>
        <v>45246</v>
      </c>
      <c r="E315" s="79">
        <f t="shared" si="123"/>
        <v>45246</v>
      </c>
      <c r="F315" s="79">
        <f t="shared" si="124"/>
        <v>45245</v>
      </c>
      <c r="G315" s="76">
        <v>45247</v>
      </c>
      <c r="H315" s="217">
        <f t="shared" si="125"/>
        <v>45250</v>
      </c>
      <c r="I315" s="2"/>
      <c r="J315" s="2"/>
      <c r="K315" s="2"/>
      <c r="L315" s="2"/>
      <c r="M315" s="1"/>
      <c r="N315" s="1"/>
    </row>
    <row r="316" spans="1:16" ht="15.75">
      <c r="A316" s="216" t="s">
        <v>265</v>
      </c>
      <c r="B316" s="215"/>
      <c r="C316" s="147" t="s">
        <v>266</v>
      </c>
      <c r="D316" s="79">
        <f t="shared" si="122"/>
        <v>45253</v>
      </c>
      <c r="E316" s="79">
        <f t="shared" si="123"/>
        <v>45253</v>
      </c>
      <c r="F316" s="79">
        <f t="shared" si="124"/>
        <v>45252</v>
      </c>
      <c r="G316" s="76">
        <v>45254</v>
      </c>
      <c r="H316" s="217">
        <f t="shared" si="125"/>
        <v>45257</v>
      </c>
      <c r="I316" s="2"/>
      <c r="J316" s="2"/>
      <c r="K316" s="2"/>
      <c r="L316" s="2"/>
      <c r="M316" s="1"/>
      <c r="N316" s="1"/>
    </row>
    <row r="317" spans="1:16" ht="15.75">
      <c r="A317" s="216" t="s">
        <v>267</v>
      </c>
      <c r="B317" s="214"/>
      <c r="C317" s="147" t="s">
        <v>268</v>
      </c>
      <c r="D317" s="79">
        <f t="shared" si="122"/>
        <v>45260</v>
      </c>
      <c r="E317" s="79">
        <f t="shared" si="123"/>
        <v>45260</v>
      </c>
      <c r="F317" s="79">
        <f t="shared" si="124"/>
        <v>45259</v>
      </c>
      <c r="G317" s="76">
        <v>45261</v>
      </c>
      <c r="H317" s="217">
        <f t="shared" si="125"/>
        <v>45264</v>
      </c>
      <c r="I317" s="2"/>
      <c r="J317" s="2"/>
      <c r="K317" s="2"/>
      <c r="L317" s="2"/>
      <c r="M317" s="1"/>
      <c r="N317" s="1"/>
    </row>
    <row r="318" spans="1:16" ht="15.75">
      <c r="A318" s="216" t="s">
        <v>269</v>
      </c>
      <c r="B318" s="214"/>
      <c r="C318" s="147" t="s">
        <v>270</v>
      </c>
      <c r="D318" s="79">
        <f t="shared" si="122"/>
        <v>45267</v>
      </c>
      <c r="E318" s="79">
        <f t="shared" si="123"/>
        <v>45267</v>
      </c>
      <c r="F318" s="79">
        <f t="shared" si="124"/>
        <v>45266</v>
      </c>
      <c r="G318" s="76">
        <v>45268</v>
      </c>
      <c r="H318" s="217">
        <f t="shared" si="125"/>
        <v>45271</v>
      </c>
      <c r="I318" s="2"/>
      <c r="J318" s="2"/>
      <c r="K318" s="2"/>
      <c r="L318" s="2"/>
      <c r="M318" s="1"/>
      <c r="N318" s="1"/>
    </row>
    <row r="319" spans="1:16" ht="15.75">
      <c r="A319" s="216" t="s">
        <v>271</v>
      </c>
      <c r="B319" s="214"/>
      <c r="C319" s="147" t="s">
        <v>272</v>
      </c>
      <c r="D319" s="79">
        <f t="shared" si="122"/>
        <v>45274</v>
      </c>
      <c r="E319" s="79">
        <f t="shared" si="123"/>
        <v>45274</v>
      </c>
      <c r="F319" s="79">
        <f t="shared" si="124"/>
        <v>45273</v>
      </c>
      <c r="G319" s="76">
        <v>45275</v>
      </c>
      <c r="H319" s="217">
        <f t="shared" si="125"/>
        <v>45278</v>
      </c>
      <c r="I319" s="2"/>
      <c r="J319" s="2"/>
      <c r="K319" s="2"/>
      <c r="L319" s="2"/>
      <c r="M319" s="1"/>
      <c r="N319" s="1"/>
    </row>
    <row r="320" spans="1:16" ht="15.75" customHeight="1" thickBot="1">
      <c r="A320" s="391" t="s">
        <v>273</v>
      </c>
      <c r="B320" s="392"/>
      <c r="C320" s="392"/>
      <c r="D320" s="392"/>
      <c r="E320" s="392"/>
      <c r="F320" s="392"/>
      <c r="G320" s="392"/>
      <c r="H320" s="393"/>
      <c r="I320" s="2"/>
      <c r="J320" s="2"/>
      <c r="K320" s="2"/>
      <c r="L320" s="2"/>
      <c r="M320" s="1"/>
      <c r="N320" s="1"/>
    </row>
    <row r="321" spans="1:16" ht="15.75" thickBot="1"/>
    <row r="322" spans="1:16" s="1" customFormat="1" ht="15.75">
      <c r="A322" s="312" t="s">
        <v>288</v>
      </c>
      <c r="B322" s="314" t="s">
        <v>290</v>
      </c>
      <c r="C322" s="314"/>
      <c r="D322" s="314"/>
      <c r="E322" s="314"/>
      <c r="F322" s="314"/>
      <c r="G322" s="314"/>
      <c r="H322" s="314"/>
      <c r="I322" s="314"/>
      <c r="J322" s="314"/>
      <c r="K322" s="314"/>
      <c r="L322" s="315"/>
      <c r="M322" s="2"/>
      <c r="N322" s="2"/>
    </row>
    <row r="323" spans="1:16" s="1" customFormat="1" ht="15.75">
      <c r="A323" s="313"/>
      <c r="B323" s="316" t="s">
        <v>291</v>
      </c>
      <c r="C323" s="316"/>
      <c r="D323" s="316"/>
      <c r="E323" s="316"/>
      <c r="F323" s="316"/>
      <c r="G323" s="316"/>
      <c r="H323" s="316"/>
      <c r="I323" s="316"/>
      <c r="J323" s="316"/>
      <c r="K323" s="316"/>
      <c r="L323" s="317"/>
      <c r="M323" s="2"/>
      <c r="N323" s="2"/>
    </row>
    <row r="324" spans="1:16" s="2" customFormat="1" ht="15.75">
      <c r="A324" s="313"/>
      <c r="B324" s="316" t="s">
        <v>198</v>
      </c>
      <c r="C324" s="316"/>
      <c r="D324" s="316"/>
      <c r="E324" s="316"/>
      <c r="F324" s="316"/>
      <c r="G324" s="316"/>
      <c r="H324" s="316"/>
      <c r="I324" s="316"/>
      <c r="J324" s="316"/>
      <c r="K324" s="316"/>
      <c r="L324" s="318"/>
      <c r="O324" s="1"/>
      <c r="P324" s="1"/>
    </row>
    <row r="325" spans="1:16" s="2" customFormat="1" ht="15.75">
      <c r="A325" s="319" t="s">
        <v>4</v>
      </c>
      <c r="B325" s="320" t="s">
        <v>5</v>
      </c>
      <c r="C325" s="321" t="s">
        <v>6</v>
      </c>
      <c r="D325" s="322" t="s">
        <v>7</v>
      </c>
      <c r="E325" s="323" t="s">
        <v>30</v>
      </c>
      <c r="F325" s="323" t="s">
        <v>123</v>
      </c>
      <c r="G325" s="72" t="s">
        <v>39</v>
      </c>
      <c r="H325" s="324" t="s">
        <v>11</v>
      </c>
      <c r="I325" s="73" t="s">
        <v>125</v>
      </c>
      <c r="J325" s="73" t="s">
        <v>13</v>
      </c>
      <c r="K325" s="237" t="s">
        <v>13</v>
      </c>
      <c r="L325" s="80" t="s">
        <v>13</v>
      </c>
      <c r="O325" s="1"/>
      <c r="P325" s="1"/>
    </row>
    <row r="326" spans="1:16" s="2" customFormat="1" ht="31.5">
      <c r="A326" s="319"/>
      <c r="B326" s="320"/>
      <c r="C326" s="321"/>
      <c r="D326" s="322"/>
      <c r="E326" s="323"/>
      <c r="F326" s="323"/>
      <c r="G326" s="71" t="s">
        <v>14</v>
      </c>
      <c r="H326" s="324"/>
      <c r="I326" s="74" t="s">
        <v>289</v>
      </c>
      <c r="J326" s="72" t="s">
        <v>324</v>
      </c>
      <c r="K326" s="238" t="s">
        <v>323</v>
      </c>
      <c r="L326" s="121" t="s">
        <v>325</v>
      </c>
      <c r="O326" s="1"/>
      <c r="P326" s="1"/>
    </row>
    <row r="327" spans="1:16" s="2" customFormat="1" ht="15.75">
      <c r="A327" s="194" t="s">
        <v>275</v>
      </c>
      <c r="B327" s="234"/>
      <c r="C327" s="164" t="s">
        <v>130</v>
      </c>
      <c r="D327" s="103">
        <f t="shared" ref="D327:D332" si="126">G327-2</f>
        <v>45224</v>
      </c>
      <c r="E327" s="103">
        <f t="shared" ref="E327:E332" si="127">G327-1</f>
        <v>45225</v>
      </c>
      <c r="F327" s="103">
        <f t="shared" ref="F327:F332" si="128">G327-2</f>
        <v>45224</v>
      </c>
      <c r="G327" s="117">
        <v>45226</v>
      </c>
      <c r="H327" s="204" t="s">
        <v>318</v>
      </c>
      <c r="I327" s="205">
        <f t="shared" ref="I327:I332" si="129">G327+2</f>
        <v>45228</v>
      </c>
      <c r="J327" s="205">
        <f t="shared" ref="J327:J332" si="130">I327+12</f>
        <v>45240</v>
      </c>
      <c r="K327" s="206">
        <f t="shared" ref="K327:K332" si="131">I327+16</f>
        <v>45244</v>
      </c>
      <c r="L327" s="239">
        <f t="shared" ref="L327:L332" si="132">I327+20</f>
        <v>45248</v>
      </c>
      <c r="O327" s="1"/>
      <c r="P327" s="1"/>
    </row>
    <row r="328" spans="1:16" s="2" customFormat="1" ht="15.75">
      <c r="A328" s="122" t="s">
        <v>181</v>
      </c>
      <c r="B328" s="116"/>
      <c r="C328" s="164" t="s">
        <v>182</v>
      </c>
      <c r="D328" s="117">
        <f t="shared" si="126"/>
        <v>45231</v>
      </c>
      <c r="E328" s="117">
        <f t="shared" si="127"/>
        <v>45232</v>
      </c>
      <c r="F328" s="117">
        <f t="shared" si="128"/>
        <v>45231</v>
      </c>
      <c r="G328" s="199">
        <v>45233</v>
      </c>
      <c r="H328" s="204" t="s">
        <v>319</v>
      </c>
      <c r="I328" s="205">
        <f t="shared" si="129"/>
        <v>45235</v>
      </c>
      <c r="J328" s="205">
        <f t="shared" si="130"/>
        <v>45247</v>
      </c>
      <c r="K328" s="206">
        <f t="shared" si="131"/>
        <v>45251</v>
      </c>
      <c r="L328" s="207">
        <f t="shared" si="132"/>
        <v>45255</v>
      </c>
      <c r="O328" s="1"/>
      <c r="P328" s="1"/>
    </row>
    <row r="329" spans="1:16" s="2" customFormat="1" ht="15.75">
      <c r="A329" s="122" t="s">
        <v>183</v>
      </c>
      <c r="B329" s="162"/>
      <c r="C329" s="163" t="s">
        <v>184</v>
      </c>
      <c r="D329" s="117">
        <f t="shared" si="126"/>
        <v>45238</v>
      </c>
      <c r="E329" s="117">
        <f t="shared" si="127"/>
        <v>45239</v>
      </c>
      <c r="F329" s="117">
        <f t="shared" si="128"/>
        <v>45238</v>
      </c>
      <c r="G329" s="199">
        <v>45240</v>
      </c>
      <c r="H329" s="204" t="s">
        <v>317</v>
      </c>
      <c r="I329" s="205">
        <f t="shared" si="129"/>
        <v>45242</v>
      </c>
      <c r="J329" s="205">
        <f t="shared" si="130"/>
        <v>45254</v>
      </c>
      <c r="K329" s="206">
        <f t="shared" si="131"/>
        <v>45258</v>
      </c>
      <c r="L329" s="207">
        <f t="shared" si="132"/>
        <v>45262</v>
      </c>
      <c r="O329" s="1"/>
      <c r="P329" s="1"/>
    </row>
    <row r="330" spans="1:16" s="2" customFormat="1" ht="15.75">
      <c r="A330" s="122" t="s">
        <v>185</v>
      </c>
      <c r="B330" s="116"/>
      <c r="C330" s="163" t="s">
        <v>186</v>
      </c>
      <c r="D330" s="117">
        <f t="shared" si="126"/>
        <v>45245</v>
      </c>
      <c r="E330" s="117">
        <f t="shared" si="127"/>
        <v>45246</v>
      </c>
      <c r="F330" s="117">
        <f t="shared" si="128"/>
        <v>45245</v>
      </c>
      <c r="G330" s="199">
        <v>45247</v>
      </c>
      <c r="H330" s="204" t="s">
        <v>320</v>
      </c>
      <c r="I330" s="205">
        <f t="shared" si="129"/>
        <v>45249</v>
      </c>
      <c r="J330" s="205">
        <f t="shared" si="130"/>
        <v>45261</v>
      </c>
      <c r="K330" s="206">
        <f t="shared" si="131"/>
        <v>45265</v>
      </c>
      <c r="L330" s="207">
        <f t="shared" si="132"/>
        <v>45269</v>
      </c>
      <c r="O330" s="1"/>
      <c r="P330" s="1"/>
    </row>
    <row r="331" spans="1:16" s="2" customFormat="1" ht="15.75">
      <c r="A331" s="194" t="s">
        <v>187</v>
      </c>
      <c r="B331" s="234"/>
      <c r="C331" s="164" t="s">
        <v>188</v>
      </c>
      <c r="D331" s="103">
        <f t="shared" si="126"/>
        <v>45252</v>
      </c>
      <c r="E331" s="103">
        <f t="shared" si="127"/>
        <v>45253</v>
      </c>
      <c r="F331" s="103">
        <f t="shared" si="128"/>
        <v>45252</v>
      </c>
      <c r="G331" s="199">
        <v>45254</v>
      </c>
      <c r="H331" s="204" t="s">
        <v>321</v>
      </c>
      <c r="I331" s="205">
        <f t="shared" si="129"/>
        <v>45256</v>
      </c>
      <c r="J331" s="205">
        <f t="shared" si="130"/>
        <v>45268</v>
      </c>
      <c r="K331" s="206">
        <f t="shared" si="131"/>
        <v>45272</v>
      </c>
      <c r="L331" s="207">
        <f t="shared" si="132"/>
        <v>45276</v>
      </c>
      <c r="O331" s="1"/>
      <c r="P331" s="1"/>
    </row>
    <row r="332" spans="1:16" s="2" customFormat="1" ht="15.75">
      <c r="A332" s="194" t="s">
        <v>189</v>
      </c>
      <c r="B332" s="234"/>
      <c r="C332" s="164" t="s">
        <v>190</v>
      </c>
      <c r="D332" s="103">
        <f t="shared" si="126"/>
        <v>45259</v>
      </c>
      <c r="E332" s="103">
        <f t="shared" si="127"/>
        <v>45260</v>
      </c>
      <c r="F332" s="103">
        <f t="shared" si="128"/>
        <v>45259</v>
      </c>
      <c r="G332" s="199">
        <v>45261</v>
      </c>
      <c r="H332" s="204" t="s">
        <v>322</v>
      </c>
      <c r="I332" s="205">
        <f t="shared" si="129"/>
        <v>45263</v>
      </c>
      <c r="J332" s="205">
        <f t="shared" si="130"/>
        <v>45275</v>
      </c>
      <c r="K332" s="206">
        <f t="shared" si="131"/>
        <v>45279</v>
      </c>
      <c r="L332" s="207">
        <f t="shared" si="132"/>
        <v>45283</v>
      </c>
      <c r="O332" s="1"/>
      <c r="P332" s="1"/>
    </row>
    <row r="333" spans="1:16" s="2" customFormat="1" ht="15.75">
      <c r="A333" s="194" t="s">
        <v>191</v>
      </c>
      <c r="B333" s="234"/>
      <c r="C333" s="164"/>
      <c r="D333" s="103"/>
      <c r="E333" s="103"/>
      <c r="F333" s="103"/>
      <c r="G333" s="199"/>
      <c r="H333" s="204"/>
      <c r="I333" s="205"/>
      <c r="J333" s="205"/>
      <c r="K333" s="206"/>
      <c r="L333" s="207"/>
      <c r="O333" s="1"/>
      <c r="P333" s="1"/>
    </row>
    <row r="334" spans="1:16" s="2" customFormat="1" ht="16.5" thickBot="1">
      <c r="A334" s="309" t="s">
        <v>194</v>
      </c>
      <c r="B334" s="310"/>
      <c r="C334" s="310"/>
      <c r="D334" s="310"/>
      <c r="E334" s="310"/>
      <c r="F334" s="310"/>
      <c r="G334" s="310"/>
      <c r="H334" s="310"/>
      <c r="I334" s="310"/>
      <c r="J334" s="310"/>
      <c r="K334" s="310"/>
      <c r="L334" s="311"/>
      <c r="O334" s="1"/>
      <c r="P334" s="1"/>
    </row>
  </sheetData>
  <mergeCells count="261">
    <mergeCell ref="A306:I306"/>
    <mergeCell ref="A307:I307"/>
    <mergeCell ref="F312:F313"/>
    <mergeCell ref="A320:H320"/>
    <mergeCell ref="A309:A311"/>
    <mergeCell ref="A312:A313"/>
    <mergeCell ref="B312:B313"/>
    <mergeCell ref="C312:C313"/>
    <mergeCell ref="D312:D313"/>
    <mergeCell ref="E312:E313"/>
    <mergeCell ref="A292:I292"/>
    <mergeCell ref="A294:A296"/>
    <mergeCell ref="B294:I294"/>
    <mergeCell ref="B295:I295"/>
    <mergeCell ref="B296:I296"/>
    <mergeCell ref="A297:A298"/>
    <mergeCell ref="B297:B298"/>
    <mergeCell ref="C297:C298"/>
    <mergeCell ref="D297:D298"/>
    <mergeCell ref="E297:E298"/>
    <mergeCell ref="F297:F298"/>
    <mergeCell ref="H297:H298"/>
    <mergeCell ref="A278:I278"/>
    <mergeCell ref="A280:A282"/>
    <mergeCell ref="A283:A284"/>
    <mergeCell ref="B283:B284"/>
    <mergeCell ref="C283:C284"/>
    <mergeCell ref="D283:D284"/>
    <mergeCell ref="E283:E284"/>
    <mergeCell ref="F283:F284"/>
    <mergeCell ref="H283:H284"/>
    <mergeCell ref="A264:L264"/>
    <mergeCell ref="A266:A268"/>
    <mergeCell ref="A269:A270"/>
    <mergeCell ref="B269:B270"/>
    <mergeCell ref="C269:C270"/>
    <mergeCell ref="D269:D270"/>
    <mergeCell ref="E269:E270"/>
    <mergeCell ref="F269:F270"/>
    <mergeCell ref="H269:I269"/>
    <mergeCell ref="A250:L250"/>
    <mergeCell ref="A252:A254"/>
    <mergeCell ref="B252:L252"/>
    <mergeCell ref="B253:L253"/>
    <mergeCell ref="B254:L254"/>
    <mergeCell ref="A255:A256"/>
    <mergeCell ref="B255:B256"/>
    <mergeCell ref="C255:C256"/>
    <mergeCell ref="D255:D256"/>
    <mergeCell ref="E255:E256"/>
    <mergeCell ref="F255:F256"/>
    <mergeCell ref="H255:H256"/>
    <mergeCell ref="A236:J236"/>
    <mergeCell ref="A238:A240"/>
    <mergeCell ref="A241:A242"/>
    <mergeCell ref="B241:B242"/>
    <mergeCell ref="C241:C242"/>
    <mergeCell ref="D241:D242"/>
    <mergeCell ref="E241:E242"/>
    <mergeCell ref="F241:F242"/>
    <mergeCell ref="H241:L241"/>
    <mergeCell ref="A222:I222"/>
    <mergeCell ref="A224:A226"/>
    <mergeCell ref="B224:J224"/>
    <mergeCell ref="B225:J225"/>
    <mergeCell ref="B226:J226"/>
    <mergeCell ref="A227:A228"/>
    <mergeCell ref="B227:B228"/>
    <mergeCell ref="C227:C228"/>
    <mergeCell ref="D227:D228"/>
    <mergeCell ref="E227:E228"/>
    <mergeCell ref="F227:F228"/>
    <mergeCell ref="A207:K207"/>
    <mergeCell ref="A208:K208"/>
    <mergeCell ref="A210:A212"/>
    <mergeCell ref="A213:A214"/>
    <mergeCell ref="B213:B214"/>
    <mergeCell ref="C213:C214"/>
    <mergeCell ref="D213:D214"/>
    <mergeCell ref="E213:E214"/>
    <mergeCell ref="F213:F214"/>
    <mergeCell ref="H213:H214"/>
    <mergeCell ref="A192:K192"/>
    <mergeCell ref="A193:K193"/>
    <mergeCell ref="A194:K194"/>
    <mergeCell ref="A196:A198"/>
    <mergeCell ref="A199:A200"/>
    <mergeCell ref="B199:B200"/>
    <mergeCell ref="C199:C200"/>
    <mergeCell ref="D199:D200"/>
    <mergeCell ref="E199:E200"/>
    <mergeCell ref="F199:F200"/>
    <mergeCell ref="A179:I179"/>
    <mergeCell ref="A180:I180"/>
    <mergeCell ref="A181:I181"/>
    <mergeCell ref="A183:A185"/>
    <mergeCell ref="A186:A187"/>
    <mergeCell ref="B186:B187"/>
    <mergeCell ref="C186:C187"/>
    <mergeCell ref="D186:D187"/>
    <mergeCell ref="E186:E187"/>
    <mergeCell ref="F186:F187"/>
    <mergeCell ref="A172:A173"/>
    <mergeCell ref="B172:B173"/>
    <mergeCell ref="C172:C173"/>
    <mergeCell ref="D172:D173"/>
    <mergeCell ref="E172:E173"/>
    <mergeCell ref="F172:F173"/>
    <mergeCell ref="F159:F160"/>
    <mergeCell ref="H159:H160"/>
    <mergeCell ref="I159:I160"/>
    <mergeCell ref="J159:J160"/>
    <mergeCell ref="A167:M167"/>
    <mergeCell ref="A169:A171"/>
    <mergeCell ref="B169:I169"/>
    <mergeCell ref="B170:I170"/>
    <mergeCell ref="B171:I171"/>
    <mergeCell ref="A156:A158"/>
    <mergeCell ref="A159:A160"/>
    <mergeCell ref="B159:B160"/>
    <mergeCell ref="C159:C160"/>
    <mergeCell ref="D159:D160"/>
    <mergeCell ref="E159:E160"/>
    <mergeCell ref="A154:N154"/>
    <mergeCell ref="A155:I155"/>
    <mergeCell ref="F133:F134"/>
    <mergeCell ref="H133:H134"/>
    <mergeCell ref="I133:I134"/>
    <mergeCell ref="A141:N141"/>
    <mergeCell ref="A143:A145"/>
    <mergeCell ref="A146:A147"/>
    <mergeCell ref="B146:B147"/>
    <mergeCell ref="C146:C147"/>
    <mergeCell ref="D146:D147"/>
    <mergeCell ref="E146:E147"/>
    <mergeCell ref="B118:B119"/>
    <mergeCell ref="C118:C119"/>
    <mergeCell ref="D118:D119"/>
    <mergeCell ref="E118:E119"/>
    <mergeCell ref="F118:F119"/>
    <mergeCell ref="F146:F147"/>
    <mergeCell ref="H146:H147"/>
    <mergeCell ref="I146:I147"/>
    <mergeCell ref="J146:J147"/>
    <mergeCell ref="H118:H119"/>
    <mergeCell ref="A126:L126"/>
    <mergeCell ref="A127:L127"/>
    <mergeCell ref="A128:L128"/>
    <mergeCell ref="A130:A132"/>
    <mergeCell ref="A133:A134"/>
    <mergeCell ref="B133:B134"/>
    <mergeCell ref="C133:C134"/>
    <mergeCell ref="D133:D134"/>
    <mergeCell ref="E133:E134"/>
    <mergeCell ref="A118:A119"/>
    <mergeCell ref="H102:H103"/>
    <mergeCell ref="A110:M110"/>
    <mergeCell ref="A115:A117"/>
    <mergeCell ref="H89:H90"/>
    <mergeCell ref="A97:J97"/>
    <mergeCell ref="A98:K98"/>
    <mergeCell ref="A99:A101"/>
    <mergeCell ref="A102:A103"/>
    <mergeCell ref="B102:B103"/>
    <mergeCell ref="C102:C103"/>
    <mergeCell ref="D102:D103"/>
    <mergeCell ref="E102:E103"/>
    <mergeCell ref="F102:F103"/>
    <mergeCell ref="A89:A90"/>
    <mergeCell ref="B89:B90"/>
    <mergeCell ref="C89:C90"/>
    <mergeCell ref="D89:D90"/>
    <mergeCell ref="E89:E90"/>
    <mergeCell ref="F89:F90"/>
    <mergeCell ref="A111:M111"/>
    <mergeCell ref="A112:M112"/>
    <mergeCell ref="A113:M113"/>
    <mergeCell ref="F75:F76"/>
    <mergeCell ref="H75:H76"/>
    <mergeCell ref="I75:I76"/>
    <mergeCell ref="J75:J76"/>
    <mergeCell ref="A84:J84"/>
    <mergeCell ref="A86:A88"/>
    <mergeCell ref="A72:A74"/>
    <mergeCell ref="A75:A76"/>
    <mergeCell ref="B75:B76"/>
    <mergeCell ref="C75:C76"/>
    <mergeCell ref="D75:D76"/>
    <mergeCell ref="E75:E76"/>
    <mergeCell ref="H61:H62"/>
    <mergeCell ref="I61:I62"/>
    <mergeCell ref="J61:J62"/>
    <mergeCell ref="K61:K62"/>
    <mergeCell ref="L61:L62"/>
    <mergeCell ref="A70:L70"/>
    <mergeCell ref="I48:I49"/>
    <mergeCell ref="J48:J49"/>
    <mergeCell ref="A56:J56"/>
    <mergeCell ref="A58:A60"/>
    <mergeCell ref="A61:A62"/>
    <mergeCell ref="B61:B62"/>
    <mergeCell ref="C61:C62"/>
    <mergeCell ref="D61:D62"/>
    <mergeCell ref="E61:E62"/>
    <mergeCell ref="F61:F62"/>
    <mergeCell ref="A42:L42"/>
    <mergeCell ref="A43:L43"/>
    <mergeCell ref="A45:A47"/>
    <mergeCell ref="A48:A49"/>
    <mergeCell ref="B48:B49"/>
    <mergeCell ref="C48:C49"/>
    <mergeCell ref="D48:D49"/>
    <mergeCell ref="E48:E49"/>
    <mergeCell ref="F48:F49"/>
    <mergeCell ref="H48:H49"/>
    <mergeCell ref="A28:H28"/>
    <mergeCell ref="A29:H29"/>
    <mergeCell ref="A31:A33"/>
    <mergeCell ref="A34:A35"/>
    <mergeCell ref="B34:B35"/>
    <mergeCell ref="C34:C35"/>
    <mergeCell ref="D34:D35"/>
    <mergeCell ref="E34:E35"/>
    <mergeCell ref="F34:F35"/>
    <mergeCell ref="H34:H35"/>
    <mergeCell ref="A22:A23"/>
    <mergeCell ref="B22:B23"/>
    <mergeCell ref="C22:C23"/>
    <mergeCell ref="D22:D23"/>
    <mergeCell ref="E22:E23"/>
    <mergeCell ref="F22:F23"/>
    <mergeCell ref="A16:J16"/>
    <mergeCell ref="A17:J17"/>
    <mergeCell ref="A19:A21"/>
    <mergeCell ref="B19:I19"/>
    <mergeCell ref="B20:I20"/>
    <mergeCell ref="B21:I21"/>
    <mergeCell ref="F4:F5"/>
    <mergeCell ref="H4:H5"/>
    <mergeCell ref="A12:J12"/>
    <mergeCell ref="A13:J13"/>
    <mergeCell ref="A14:J14"/>
    <mergeCell ref="A15:J15"/>
    <mergeCell ref="A1:A3"/>
    <mergeCell ref="A4:A5"/>
    <mergeCell ref="B4:B5"/>
    <mergeCell ref="C4:C5"/>
    <mergeCell ref="D4:D5"/>
    <mergeCell ref="E4:E5"/>
    <mergeCell ref="A334:L334"/>
    <mergeCell ref="A322:A324"/>
    <mergeCell ref="B322:L322"/>
    <mergeCell ref="B323:L323"/>
    <mergeCell ref="B324:L324"/>
    <mergeCell ref="A325:A326"/>
    <mergeCell ref="B325:B326"/>
    <mergeCell ref="C325:C326"/>
    <mergeCell ref="D325:D326"/>
    <mergeCell ref="E325:E326"/>
    <mergeCell ref="F325:F326"/>
    <mergeCell ref="H325:H326"/>
  </mergeCells>
  <hyperlinks>
    <hyperlink ref="K84:T84" r:id="rId1" display="业务  Joy：TEL:0592-2687213          EMAIL:ye.joy@cn.zim.com"/>
    <hyperlink ref="K70:T70" r:id="rId2" display="业务  Joy：TEL:0592-2687213          EMAIL:ye.joy@cn.zim.com"/>
    <hyperlink ref="K199:T199" r:id="rId3" display="订舱咨询（提交订舱；修改订舱；订舱状态咨询）:cnxia.booking@zim.com/cnxia.booking@goldstarline.com 客服热线:400 8191071"/>
    <hyperlink ref="J281:N281" r:id="rId4" display="业务  黄先生　TEL:2687217 MOBILE:13906028606     EMAIL:  huang.byron@cn.zim.com"/>
    <hyperlink ref="K304:S304" r:id="rId5" display="业务  黄先生　TEL:2687217 MOBILE:13906028606     EMAIL:  huang.byron@cn.zim.com"/>
    <hyperlink ref="K56:T56" r:id="rId6" display="业务  Joy：TEL:0592-2687213          EMAIL:ye.joy@cn.zim.com"/>
    <hyperlink ref="J266:P266" r:id="rId7" display="业务  黄先生　TEL:2687217 MOBILE:13906028606     EMAIL:  huang.byron@cn.zim.com"/>
  </hyperlinks>
  <pageMargins left="0.7" right="0.7" top="0.75" bottom="0.75" header="0.3" footer="0.3"/>
  <pageSetup scale="85" orientation="landscape" horizontalDpi="4294967295" verticalDpi="4294967295" r:id="rId8"/>
  <ignoredErrors>
    <ignoredError sqref="B79:B83 B10:B11 B6 B50:B55 B63:B69 B77:B78" numberStoredAsText="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64C203E08925545B5707B30A9C6865C" ma:contentTypeVersion="17" ma:contentTypeDescription="Create a new document." ma:contentTypeScope="" ma:versionID="69a5de6a340718eeaf2866252c8d6ac7">
  <xsd:schema xmlns:xsd="http://www.w3.org/2001/XMLSchema" xmlns:xs="http://www.w3.org/2001/XMLSchema" xmlns:p="http://schemas.microsoft.com/office/2006/metadata/properties" xmlns:ns2="482d0f04-9721-480e-a029-a91b4391d668" xmlns:ns3="b1f73714-b184-45b6-91f3-42294b9089fd" targetNamespace="http://schemas.microsoft.com/office/2006/metadata/properties" ma:root="true" ma:fieldsID="9ccf23006135c9067a194e28df445c9b" ns2:_="" ns3:_="">
    <xsd:import namespace="482d0f04-9721-480e-a029-a91b4391d668"/>
    <xsd:import namespace="b1f73714-b184-45b6-91f3-42294b9089fd"/>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ServiceAutoKeyPoints" minOccurs="0"/>
                <xsd:element ref="ns3:MediaServiceKeyPoints" minOccurs="0"/>
                <xsd:element ref="ns3:lcf76f155ced4ddcb4097134ff3c332f" minOccurs="0"/>
                <xsd:element ref="ns2:TaxCatchAll" minOccurs="0"/>
                <xsd:element ref="ns3:MediaLengthInSeconds"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82d0f04-9721-480e-a029-a91b4391d668"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a4e62e44-48b4-4cc1-a880-ff3312d27cb8}" ma:internalName="TaxCatchAll" ma:showField="CatchAllData" ma:web="482d0f04-9721-480e-a029-a91b4391d668">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b1f73714-b184-45b6-91f3-42294b9089fd"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be0278df-49fc-4173-a563-d71969f45818" ma:termSetId="09814cd3-568e-fe90-9814-8d621ff8fb84" ma:anchorId="fba54fb3-c3e1-fe81-a776-ca4b69148c4d" ma:open="true" ma:isKeyword="false">
      <xsd:complexType>
        <xsd:sequence>
          <xsd:element ref="pc:Terms" minOccurs="0" maxOccurs="1"/>
        </xsd:sequence>
      </xsd:complexType>
    </xsd:element>
    <xsd:element name="MediaLengthInSeconds" ma:index="23" nillable="true" ma:displayName="MediaLengthInSeconds" ma:hidden="true" ma:internalName="MediaLengthInSeconds" ma:readOnly="true">
      <xsd:simpleType>
        <xsd:restriction base="dms:Unknown"/>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482d0f04-9721-480e-a029-a91b4391d668" xsi:nil="true"/>
    <lcf76f155ced4ddcb4097134ff3c332f xmlns="b1f73714-b184-45b6-91f3-42294b9089fd">
      <Terms xmlns="http://schemas.microsoft.com/office/infopath/2007/PartnerControls"/>
    </lcf76f155ced4ddcb4097134ff3c332f>
    <SharedWithUsers xmlns="482d0f04-9721-480e-a029-a91b4391d668">
      <UserInfo>
        <DisplayName>Huang Ivy</DisplayName>
        <AccountId>32</AccountId>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47CCFBA-06B2-4193-8DC1-2486CE691B2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82d0f04-9721-480e-a029-a91b4391d668"/>
    <ds:schemaRef ds:uri="b1f73714-b184-45b6-91f3-42294b9089f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E02FDF9-C04A-43CA-91D4-785258CE2775}">
  <ds:schemaRefs>
    <ds:schemaRef ds:uri="http://purl.org/dc/dcmitype/"/>
    <ds:schemaRef ds:uri="http://purl.org/dc/terms/"/>
    <ds:schemaRef ds:uri="http://schemas.microsoft.com/office/2006/metadata/properties"/>
    <ds:schemaRef ds:uri="http://purl.org/dc/elements/1.1/"/>
    <ds:schemaRef ds:uri="http://www.w3.org/XML/1998/namespace"/>
    <ds:schemaRef ds:uri="http://schemas.microsoft.com/office/2006/documentManagement/types"/>
    <ds:schemaRef ds:uri="http://schemas.microsoft.com/office/infopath/2007/PartnerControls"/>
    <ds:schemaRef ds:uri="http://schemas.openxmlformats.org/package/2006/metadata/core-properties"/>
    <ds:schemaRef ds:uri="b1f73714-b184-45b6-91f3-42294b9089fd"/>
    <ds:schemaRef ds:uri="482d0f04-9721-480e-a029-a91b4391d668"/>
  </ds:schemaRefs>
</ds:datastoreItem>
</file>

<file path=customXml/itemProps3.xml><?xml version="1.0" encoding="utf-8"?>
<ds:datastoreItem xmlns:ds="http://schemas.openxmlformats.org/officeDocument/2006/customXml" ds:itemID="{8C4EF5B3-74B8-4BA1-AC3A-7A2B05A9D2D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FUZ-XIA</vt:lpstr>
      <vt:lpstr>Nov</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revision/>
  <dcterms:created xsi:type="dcterms:W3CDTF">2015-06-05T18:17:20Z</dcterms:created>
  <dcterms:modified xsi:type="dcterms:W3CDTF">2023-10-26T07:27:18Z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0x010100364C203E08925545B5707B30A9C6865C</vt:lpwstr>
  </property>
  <property fmtid="{D5CDD505-2E9C-101B-9397-08002B2CF9AE}" pid="3" name="MediaServiceImageTags">
    <vt:lpwstr/>
  </property>
</Properties>
</file>